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35" windowHeight="10830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</externalReferences>
  <definedNames>
    <definedName name="_xlnm.Print_Titles" localSheetId="12">'10.c.m'!$2:$6</definedName>
    <definedName name="_xlnm.Print_Titles" localSheetId="1">'2.m'!$1:$13</definedName>
    <definedName name="_xlnm.Print_Titles" localSheetId="3">'4.a.m'!$1:$7</definedName>
    <definedName name="_xlnm.Print_Titles" localSheetId="9">'9.m'!$2:$3</definedName>
    <definedName name="_xlnm.Print_Area" localSheetId="12">'10.c.m'!$A$2:$AT$3</definedName>
    <definedName name="_xlnm.Print_Area" localSheetId="13">'11.a.m'!$A$2:$G$24</definedName>
    <definedName name="_xlnm.Print_Area" localSheetId="1">'2.m'!$A$1:$AH$106</definedName>
    <definedName name="_xlnm.Print_Area" localSheetId="3">'4.a.m'!$A$1:$AO$110</definedName>
    <definedName name="_xlnm.Print_Area" localSheetId="4">'4.b.m.'!#REF!</definedName>
    <definedName name="_xlnm.Print_Area" localSheetId="9">'9.m'!$A$2:$AX$23</definedName>
  </definedNames>
  <calcPr fullCalcOnLoad="1"/>
</workbook>
</file>

<file path=xl/sharedStrings.xml><?xml version="1.0" encoding="utf-8"?>
<sst xmlns="http://schemas.openxmlformats.org/spreadsheetml/2006/main" count="2527" uniqueCount="1154">
  <si>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</si>
  <si>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</si>
  <si>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</si>
  <si>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</si>
  <si>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</si>
  <si>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</si>
  <si>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</si>
  <si>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</si>
  <si>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</si>
  <si>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</si>
  <si>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</si>
  <si>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</si>
  <si>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</si>
  <si>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</si>
  <si>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</si>
  <si>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</si>
  <si>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</si>
  <si>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</si>
  <si>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</si>
  <si>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</si>
  <si>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</si>
  <si>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</si>
  <si>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</si>
  <si>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</si>
  <si>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</si>
  <si>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</si>
  <si>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</si>
  <si>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</si>
  <si>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</si>
  <si>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</si>
  <si>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</si>
  <si>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</si>
  <si>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</si>
  <si>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</si>
  <si>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</si>
  <si>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</si>
  <si>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</si>
  <si>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</si>
  <si>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</si>
  <si>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</si>
  <si>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</si>
  <si>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</si>
  <si>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</si>
  <si>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</si>
  <si>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</si>
  <si>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</si>
  <si>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</si>
  <si>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</si>
  <si>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</si>
  <si>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</si>
  <si>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</si>
  <si>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</si>
  <si>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</si>
  <si>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</si>
  <si>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</si>
  <si>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</si>
  <si>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</si>
  <si>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</si>
  <si>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</si>
  <si>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</si>
  <si>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</si>
  <si>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</si>
  <si>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karbantartási, kisjavítási szolgáltatási kiadások Pap-híd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</si>
  <si>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</si>
  <si>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</si>
  <si>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</si>
  <si>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</si>
  <si>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</si>
  <si>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</si>
  <si>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</si>
  <si>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</si>
  <si>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</si>
  <si>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</si>
  <si>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</si>
  <si>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</si>
  <si>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</si>
  <si>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</si>
  <si>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</si>
  <si>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</si>
  <si>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</si>
  <si>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</si>
  <si>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</si>
  <si>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</si>
  <si>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</si>
  <si>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</si>
  <si>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</si>
  <si>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</si>
  <si>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</si>
  <si>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</si>
  <si>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</si>
  <si>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</si>
  <si>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</si>
  <si>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</si>
  <si>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</si>
  <si>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</si>
  <si>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</si>
  <si>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</si>
  <si>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</si>
  <si>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</si>
  <si>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</si>
  <si>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</si>
  <si>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</si>
  <si>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</si>
  <si>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</si>
  <si>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</si>
  <si>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</si>
  <si>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</si>
  <si>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Munkaadói szja  1,19*0,16</t>
  </si>
  <si>
    <t>szakmai anyag beszerzés</t>
  </si>
  <si>
    <t>munkaruha</t>
  </si>
  <si>
    <t>tisztitószer beszerzése</t>
  </si>
  <si>
    <t>karbantartási, kisjavítási Szolgáltatási kiadások -festés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</si>
  <si>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</si>
  <si>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</si>
  <si>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</si>
  <si>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</si>
  <si>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</si>
  <si>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</si>
  <si>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</si>
  <si>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</si>
  <si>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</si>
  <si>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</si>
  <si>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</si>
  <si>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</si>
  <si>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</si>
  <si>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</si>
  <si>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</si>
  <si>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megnevezése: Gyermekjóléti szolgálat</t>
  </si>
  <si>
    <t>műk.célú pénzeszköz átadás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</si>
  <si>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</si>
  <si>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</si>
  <si>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</si>
  <si>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</si>
  <si>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</si>
  <si>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</si>
  <si>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</si>
  <si>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</si>
  <si>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</si>
  <si>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</si>
  <si>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</si>
  <si>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</si>
  <si>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</si>
  <si>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Átmeneti segély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</si>
  <si>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</si>
  <si>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</si>
  <si>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</si>
  <si>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</si>
  <si>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2015. évi ei</t>
  </si>
  <si>
    <t xml:space="preserve"> 2015. évi ei </t>
  </si>
  <si>
    <t>egyéb karb.anyag   nyári-téli gumi</t>
  </si>
  <si>
    <t>Polgármester tiszteletdíja   12*149.600</t>
  </si>
  <si>
    <t>munkáltatói döntése alapján 12*36.200</t>
  </si>
  <si>
    <t xml:space="preserve">közalkalmazott alapilletménye  12*149.100  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</si>
  <si>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</si>
  <si>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</si>
  <si>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</si>
  <si>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</si>
  <si>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Polgármester költségtérítés 12*22.440</t>
  </si>
  <si>
    <t>Alpolgármester költségtérítése 12*20.196</t>
  </si>
  <si>
    <t>Köztér-híd restaurálása</t>
  </si>
  <si>
    <t>Köztér felújítás</t>
  </si>
  <si>
    <t>Szőlőhegyi utak   50 %-os önrész</t>
  </si>
  <si>
    <t>Járda terv módosítása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</si>
  <si>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</si>
  <si>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</si>
  <si>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</si>
  <si>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</si>
  <si>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kisértékű tárgyieszköz - vizsgáló asztal,szék, lámpa, paraván, hűtő</t>
  </si>
  <si>
    <t>B</t>
  </si>
  <si>
    <t>Rovat
száma</t>
  </si>
  <si>
    <t>2015. évi előirányzat</t>
  </si>
  <si>
    <t>I.1.a.)</t>
  </si>
  <si>
    <t>Önkormányzati hivatal működésének támogatása ( 8,32 fő 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</si>
  <si>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</si>
  <si>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</si>
  <si>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</si>
  <si>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</si>
  <si>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</si>
  <si>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</si>
  <si>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</si>
  <si>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</si>
  <si>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</si>
  <si>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</si>
  <si>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</si>
  <si>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</si>
  <si>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</si>
  <si>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</si>
  <si>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</si>
  <si>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</si>
  <si>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</si>
  <si>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</si>
  <si>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</si>
  <si>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</si>
  <si>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2014. évben 8 hónapra óvodaped.elismert létszáma (4,7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</si>
  <si>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</si>
  <si>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</si>
  <si>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</si>
  <si>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(4,7 fő)</t>
  </si>
  <si>
    <t>II.1.(3) 2</t>
  </si>
  <si>
    <t>2015. évben 4 hónapra óvodaped.elismert létszáma (4,7 fő) pótlólagos összeg</t>
  </si>
  <si>
    <t>II.1.(2) 2</t>
  </si>
  <si>
    <t>2014. évben 4 hónapra óv.ped.nevelő munkáját közvetlenül segítők száma (3,0 fő)</t>
  </si>
  <si>
    <t>II.2.</t>
  </si>
  <si>
    <t>II.2. (1) 1</t>
  </si>
  <si>
    <t>2014. évben 8 hónapra 1 gyermeknevelése a napi 8 órát nem éri el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</si>
  <si>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</si>
  <si>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</si>
  <si>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</si>
  <si>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</si>
  <si>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</si>
  <si>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</si>
  <si>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</si>
  <si>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</si>
  <si>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</si>
  <si>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</si>
  <si>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 xml:space="preserve">60% csak az fht és a rd.szoc önrészére fordítható </t>
  </si>
  <si>
    <t>40% lakosságszám alapján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</si>
  <si>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</si>
  <si>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</si>
  <si>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</si>
  <si>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</si>
  <si>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</si>
  <si>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</si>
  <si>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</si>
  <si>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</si>
  <si>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</si>
  <si>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</si>
  <si>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</si>
  <si>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</si>
  <si>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</si>
  <si>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</si>
  <si>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</si>
  <si>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</si>
  <si>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</si>
  <si>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</si>
  <si>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</si>
  <si>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</si>
  <si>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</si>
  <si>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</si>
  <si>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</si>
  <si>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</si>
  <si>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</si>
  <si>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</si>
  <si>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</si>
  <si>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</si>
  <si>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</si>
  <si>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</si>
  <si>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</si>
  <si>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</si>
  <si>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</si>
  <si>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</si>
  <si>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</si>
  <si>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</si>
  <si>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</si>
  <si>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</si>
  <si>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</si>
  <si>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</si>
  <si>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</si>
  <si>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</si>
  <si>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</si>
  <si>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</si>
  <si>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</si>
  <si>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</si>
  <si>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</si>
  <si>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</si>
  <si>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</si>
  <si>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</si>
  <si>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</si>
  <si>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</si>
  <si>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</si>
  <si>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</si>
  <si>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</si>
  <si>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</si>
  <si>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</si>
  <si>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</si>
  <si>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</si>
  <si>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</si>
  <si>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</si>
  <si>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</si>
  <si>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</si>
  <si>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</si>
  <si>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</si>
  <si>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</si>
  <si>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</si>
  <si>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</si>
  <si>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</si>
  <si>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</si>
  <si>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</si>
  <si>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</si>
  <si>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</si>
  <si>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</si>
  <si>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</si>
  <si>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</si>
  <si>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</si>
  <si>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</si>
  <si>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</si>
  <si>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</si>
  <si>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</si>
  <si>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</si>
  <si>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</si>
  <si>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</si>
  <si>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</si>
  <si>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</si>
  <si>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</si>
  <si>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</si>
  <si>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</si>
  <si>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</si>
  <si>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</si>
  <si>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</si>
  <si>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</si>
  <si>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</si>
  <si>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</si>
  <si>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</si>
  <si>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</si>
  <si>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</si>
  <si>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</si>
  <si>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</si>
  <si>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</si>
  <si>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</si>
  <si>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</si>
  <si>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</si>
  <si>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</si>
  <si>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</si>
  <si>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</si>
  <si>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</si>
  <si>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</si>
  <si>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</si>
  <si>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</si>
  <si>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</si>
  <si>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</si>
  <si>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</si>
  <si>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</si>
  <si>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</si>
  <si>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</si>
  <si>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</si>
  <si>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</si>
  <si>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</si>
  <si>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</si>
  <si>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</si>
  <si>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</si>
  <si>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</si>
  <si>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</si>
  <si>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</si>
  <si>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</si>
  <si>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</si>
  <si>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</si>
  <si>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</si>
  <si>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</si>
  <si>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</si>
  <si>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</si>
  <si>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</si>
  <si>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</si>
  <si>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</si>
  <si>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</si>
  <si>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</si>
  <si>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</si>
  <si>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</si>
  <si>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</si>
  <si>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</si>
  <si>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</si>
  <si>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</si>
  <si>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</si>
  <si>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</si>
  <si>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</si>
  <si>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</si>
  <si>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</si>
  <si>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</si>
  <si>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</si>
  <si>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</si>
  <si>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</si>
  <si>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</si>
  <si>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</si>
  <si>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</si>
  <si>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</si>
  <si>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</si>
  <si>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</si>
  <si>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</si>
  <si>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</si>
  <si>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</si>
  <si>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</si>
  <si>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</si>
  <si>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</si>
  <si>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</si>
  <si>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</si>
  <si>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</si>
  <si>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</si>
  <si>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</si>
  <si>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</si>
  <si>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</si>
  <si>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</si>
  <si>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</si>
  <si>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</si>
  <si>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</si>
  <si>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</si>
  <si>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</si>
  <si>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</si>
  <si>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</si>
  <si>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</si>
  <si>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</si>
  <si>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</si>
  <si>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</si>
  <si>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</si>
  <si>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</si>
  <si>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</si>
  <si>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</si>
  <si>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</si>
  <si>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</si>
  <si>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</si>
  <si>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</si>
  <si>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</si>
  <si>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</si>
  <si>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</si>
  <si>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</si>
  <si>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</si>
  <si>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segítségnyújt.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</si>
  <si>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</si>
  <si>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</si>
  <si>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</si>
  <si>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</si>
  <si>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</si>
  <si>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</si>
  <si>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</si>
  <si>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</si>
  <si>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</si>
  <si>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</si>
  <si>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</si>
  <si>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</si>
  <si>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</si>
  <si>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</si>
  <si>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</si>
  <si>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</si>
  <si>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</si>
  <si>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</si>
  <si>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</si>
  <si>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</si>
  <si>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</si>
  <si>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</si>
  <si>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</si>
  <si>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</si>
  <si>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</si>
  <si>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</si>
  <si>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</si>
  <si>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</si>
  <si>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</si>
  <si>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</si>
  <si>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</si>
  <si>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</si>
  <si>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</si>
  <si>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</si>
  <si>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</si>
  <si>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</si>
  <si>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</si>
  <si>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</si>
  <si>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</si>
  <si>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</si>
  <si>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</si>
  <si>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</si>
  <si>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</si>
  <si>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</si>
  <si>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</si>
  <si>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</si>
  <si>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</si>
  <si>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</si>
  <si>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</si>
  <si>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</si>
  <si>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</si>
  <si>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</si>
  <si>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</si>
  <si>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</si>
  <si>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</si>
  <si>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</si>
  <si>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</si>
  <si>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</si>
  <si>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</si>
  <si>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</si>
  <si>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</si>
  <si>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</si>
  <si>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</si>
  <si>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</si>
  <si>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</si>
  <si>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</si>
  <si>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</si>
  <si>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</si>
  <si>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</si>
  <si>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</si>
  <si>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</si>
  <si>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</si>
  <si>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</si>
  <si>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</si>
  <si>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</si>
  <si>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</si>
  <si>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</si>
  <si>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</si>
  <si>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</si>
  <si>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</si>
  <si>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</si>
  <si>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</si>
  <si>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</si>
  <si>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</si>
  <si>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</si>
  <si>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</si>
  <si>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</si>
  <si>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</si>
  <si>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</si>
  <si>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</si>
  <si>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</si>
  <si>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</si>
  <si>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</si>
  <si>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</si>
  <si>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</si>
  <si>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</si>
  <si>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</si>
  <si>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</si>
  <si>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</si>
  <si>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</si>
  <si>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</si>
  <si>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</si>
  <si>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</si>
  <si>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</si>
  <si>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</si>
  <si>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</si>
  <si>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</si>
  <si>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</si>
  <si>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</si>
  <si>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</si>
  <si>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</si>
  <si>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</si>
  <si>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</si>
  <si>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</si>
  <si>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</si>
  <si>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</si>
  <si>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</si>
  <si>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</si>
  <si>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</si>
  <si>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</si>
  <si>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</si>
  <si>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</si>
  <si>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</si>
  <si>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</si>
  <si>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</si>
  <si>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</si>
  <si>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</si>
  <si>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</si>
  <si>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</si>
  <si>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</si>
  <si>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</si>
  <si>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</si>
  <si>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</si>
  <si>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</si>
  <si>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</si>
  <si>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</si>
  <si>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</si>
  <si>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</si>
  <si>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</si>
  <si>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</si>
  <si>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</si>
  <si>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</si>
  <si>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</si>
  <si>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</si>
  <si>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</si>
  <si>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</si>
  <si>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</si>
  <si>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</si>
  <si>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</si>
  <si>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</si>
  <si>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</si>
  <si>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</si>
  <si>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</si>
  <si>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</si>
  <si>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</si>
  <si>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</si>
  <si>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</si>
  <si>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</si>
  <si>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</si>
  <si>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</si>
  <si>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</si>
  <si>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</si>
  <si>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</si>
  <si>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</si>
  <si>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</si>
  <si>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</si>
  <si>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</si>
  <si>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</si>
  <si>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</si>
  <si>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</si>
  <si>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</si>
  <si>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</si>
  <si>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</si>
  <si>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</si>
  <si>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</si>
  <si>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</si>
  <si>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</si>
  <si>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</si>
  <si>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</si>
  <si>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</si>
  <si>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</si>
  <si>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</si>
  <si>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</si>
  <si>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</si>
  <si>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</si>
  <si>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</si>
  <si>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</si>
  <si>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</si>
  <si>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</si>
  <si>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</si>
  <si>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</si>
  <si>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</si>
  <si>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</si>
  <si>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</si>
  <si>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</si>
  <si>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</si>
  <si>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</si>
  <si>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</si>
  <si>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</si>
  <si>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</si>
  <si>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</si>
  <si>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</si>
  <si>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</si>
  <si>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</si>
  <si>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</si>
  <si>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</si>
  <si>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</si>
  <si>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</si>
  <si>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</si>
  <si>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</si>
  <si>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</si>
  <si>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</si>
  <si>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</si>
  <si>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</si>
  <si>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</si>
  <si>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</si>
  <si>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</si>
  <si>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</si>
  <si>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</si>
  <si>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</si>
  <si>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</si>
  <si>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</si>
  <si>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</si>
  <si>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</si>
  <si>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</si>
  <si>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</si>
  <si>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</si>
  <si>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</si>
  <si>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</si>
  <si>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</si>
  <si>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</si>
  <si>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</si>
  <si>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</si>
  <si>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</si>
  <si>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</si>
  <si>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</si>
  <si>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</si>
  <si>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</si>
  <si>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</si>
  <si>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</si>
  <si>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</si>
  <si>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</si>
  <si>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</si>
  <si>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</si>
  <si>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</si>
  <si>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</si>
  <si>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</si>
  <si>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</si>
  <si>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</si>
  <si>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</si>
  <si>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</si>
  <si>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</si>
  <si>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</si>
  <si>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</si>
  <si>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</si>
  <si>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</si>
  <si>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</si>
  <si>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</si>
  <si>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</si>
  <si>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</si>
  <si>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</si>
  <si>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</si>
  <si>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</si>
  <si>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</si>
  <si>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</si>
  <si>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</si>
  <si>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</si>
  <si>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</si>
  <si>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</si>
  <si>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</si>
  <si>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Temető kataszter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</si>
  <si>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</si>
  <si>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</si>
  <si>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</si>
  <si>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</si>
  <si>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</si>
  <si>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</si>
  <si>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Ápolási díj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</si>
  <si>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</si>
  <si>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</si>
  <si>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</si>
  <si>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</si>
  <si>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</si>
  <si>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</si>
  <si>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</si>
  <si>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</si>
  <si>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</si>
  <si>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</si>
  <si>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</si>
  <si>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</si>
  <si>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</si>
  <si>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</si>
  <si>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</si>
  <si>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</si>
  <si>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</si>
  <si>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Finanszírozási bevételek (=57)</t>
  </si>
  <si>
    <t>Bevételek összesen (=56+58)</t>
  </si>
  <si>
    <t>Finanszírozási bevételek (maradvány)</t>
  </si>
  <si>
    <t>Gyermekétkeztetés támogatása  (=28+29)</t>
  </si>
  <si>
    <t>Települési önkormányzatok szociális feladatainak egyéb támogatása  (=25+26)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</si>
  <si>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</si>
  <si>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</si>
  <si>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</si>
  <si>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</si>
  <si>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</si>
  <si>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</si>
  <si>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</si>
  <si>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</si>
  <si>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</si>
  <si>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</si>
  <si>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</si>
  <si>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</si>
  <si>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</si>
  <si>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</si>
  <si>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</si>
  <si>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</si>
  <si>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</si>
  <si>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</si>
  <si>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</si>
  <si>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</si>
  <si>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</si>
  <si>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</si>
  <si>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</si>
  <si>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</si>
  <si>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</si>
  <si>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</si>
  <si>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</si>
  <si>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</si>
  <si>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</si>
  <si>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</si>
  <si>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</si>
  <si>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</si>
  <si>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</si>
  <si>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</si>
  <si>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</si>
  <si>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</si>
  <si>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</si>
  <si>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</si>
  <si>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</si>
  <si>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</si>
  <si>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Óvodai étkeztetés</t>
  </si>
  <si>
    <t>Bölcsődei étkeztetés</t>
  </si>
  <si>
    <t>Adókedvezmény részletezése:</t>
  </si>
  <si>
    <t>költségvetési szervezet tulajdonában lévő: 1 db = 28.014,- Ft</t>
  </si>
  <si>
    <t>Saját bevételek (=37+49+55)</t>
  </si>
  <si>
    <t>Megnevezés</t>
  </si>
  <si>
    <t>rovat-
szám</t>
  </si>
  <si>
    <t>2015.év</t>
  </si>
  <si>
    <t>2016.év</t>
  </si>
  <si>
    <t>2017.év</t>
  </si>
  <si>
    <t>2018.év</t>
  </si>
  <si>
    <t>egyéb üzemeltetés, fenntartás</t>
  </si>
  <si>
    <t>Egyéb általános tartalék</t>
  </si>
  <si>
    <t>Egyéb céltartalék</t>
  </si>
  <si>
    <t xml:space="preserve">Új Otthon a károsultatkért </t>
  </si>
  <si>
    <t>Összesen</t>
  </si>
  <si>
    <t>korm.funkció</t>
  </si>
  <si>
    <t>összeg</t>
  </si>
  <si>
    <t>év</t>
  </si>
  <si>
    <t>Helyi adóbevételek</t>
  </si>
  <si>
    <t>Pénzmaradvány felhasználás</t>
  </si>
  <si>
    <t>Felhalmozási bevételek összesen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</si>
  <si>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</si>
  <si>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</si>
  <si>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</si>
  <si>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</si>
  <si>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</si>
  <si>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</si>
  <si>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</si>
  <si>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</si>
  <si>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</si>
  <si>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</si>
  <si>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</si>
  <si>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</si>
  <si>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</si>
  <si>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</si>
  <si>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</si>
  <si>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</si>
  <si>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</si>
  <si>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</si>
  <si>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</si>
  <si>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</si>
  <si>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</si>
  <si>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</si>
  <si>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</si>
  <si>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</si>
  <si>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</si>
  <si>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</si>
  <si>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</si>
  <si>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</si>
  <si>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</si>
  <si>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</si>
  <si>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</si>
  <si>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</si>
  <si>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</si>
  <si>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</si>
  <si>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</si>
  <si>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</si>
  <si>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</si>
  <si>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</si>
  <si>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</si>
  <si>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</si>
  <si>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</si>
  <si>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Zöldterület.-kezelés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</si>
  <si>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</si>
  <si>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</si>
  <si>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</si>
  <si>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</si>
  <si>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</si>
  <si>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</si>
  <si>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</si>
  <si>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</si>
  <si>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</si>
  <si>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</si>
  <si>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</si>
  <si>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ezer Ft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</si>
  <si>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</si>
  <si>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</si>
  <si>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</si>
  <si>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</si>
  <si>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</si>
  <si>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</si>
  <si>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</si>
  <si>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</si>
  <si>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</si>
  <si>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</si>
  <si>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</si>
  <si>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</si>
  <si>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</si>
  <si>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</si>
  <si>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</si>
  <si>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</si>
  <si>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</si>
  <si>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</si>
  <si>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</si>
  <si>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</si>
  <si>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</si>
  <si>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</si>
  <si>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</si>
  <si>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</si>
  <si>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Egyéb működési célú támogatások
 bevételei államháztartáson belülről</t>
  </si>
  <si>
    <t>Bevételek összesen</t>
  </si>
  <si>
    <t>Finanszírozási bevételek-maradvány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</si>
  <si>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</si>
  <si>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</si>
  <si>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</si>
  <si>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</si>
  <si>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</si>
  <si>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</si>
  <si>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</si>
  <si>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</si>
  <si>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</si>
  <si>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</si>
  <si>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</si>
  <si>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</si>
  <si>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</si>
  <si>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</si>
  <si>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</si>
  <si>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Eredeti
előirányzat
2015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</si>
  <si>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</si>
  <si>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</si>
  <si>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</si>
  <si>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</si>
  <si>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</si>
  <si>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</si>
  <si>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</si>
  <si>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</si>
  <si>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</si>
  <si>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</si>
  <si>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</si>
  <si>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</si>
  <si>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</si>
  <si>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</si>
  <si>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</si>
  <si>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</si>
  <si>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</si>
  <si>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</si>
  <si>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</si>
  <si>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</si>
  <si>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</si>
  <si>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</si>
  <si>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</si>
  <si>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</si>
  <si>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</si>
  <si>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</si>
  <si>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</si>
  <si>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</si>
  <si>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</si>
  <si>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</si>
  <si>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</si>
  <si>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</si>
  <si>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</si>
  <si>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</si>
  <si>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</si>
  <si>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</si>
  <si>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</si>
  <si>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szerver-hálózat kiépítése -szerver+szünetmentes</t>
  </si>
  <si>
    <t>szerver-hálózat kiépítése -szoftver</t>
  </si>
  <si>
    <t>számítógép beszerzés</t>
  </si>
  <si>
    <t>számítógép beszerzés - szoftver</t>
  </si>
  <si>
    <t>monitor beszerzés, szünetmentes</t>
  </si>
  <si>
    <t>beruházási célú előzetesen felszámított ÁFA</t>
  </si>
  <si>
    <t>Költségvetési kiadások (=11+15+46+47+54)</t>
  </si>
  <si>
    <t>Rovat-
szám</t>
  </si>
  <si>
    <t xml:space="preserve">2015. évben 8 hónapra óvodaped.elismert létszáma </t>
  </si>
  <si>
    <t xml:space="preserve">2015. évben 8 hónapra óv.ped.nevelő munkáját közvetlenül segítők száma </t>
  </si>
  <si>
    <t>2015. évben 4 hónapra óvodaped.elismert létszáma</t>
  </si>
  <si>
    <t>2015. évben 4 hónapra óvodaped.elismert létszáma pótlólagos összeg</t>
  </si>
  <si>
    <t xml:space="preserve">2015. évben 4 hónapra óv.ped.nevelő munkáját közvetlenül segítők száma </t>
  </si>
  <si>
    <t>Óvodapedagógusok, és az óv.ped.nevelő munkáját közvetlenül segítők bértámogatása
(2-6.sor)</t>
  </si>
  <si>
    <t>2015. évben 8 hónapra 1 gyermeknevelése a napi 8 órátnem éri el</t>
  </si>
  <si>
    <t xml:space="preserve">2015. évben 8 hónapra 1 gyermeknevelése a napi 8 órát eléri vagy meghaladja </t>
  </si>
  <si>
    <t xml:space="preserve">2015. évben 4 hónapra 1 gyermeknevelése a napi 8 órát eléri vagy meghaladja 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</si>
  <si>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</si>
  <si>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</si>
  <si>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</si>
  <si>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</si>
  <si>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</si>
  <si>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ÓVODAI GYERMEKÉTKEZTETÉS
(14-16.sor)</t>
  </si>
  <si>
    <r>
      <t xml:space="preserve">Önkormányzati finanszírozás 
</t>
    </r>
    <r>
      <rPr>
        <sz val="12"/>
        <color indexed="8"/>
        <rFont val="Arial"/>
        <family val="2"/>
      </rPr>
      <t>2014.évi normatíva terhére 2014.decemberében kifizetett jutalom   883 eFt
csökkentve az Önkormányzat  költségvetésében 2015-ben jelentkező  Óvodai kerengő kialakítási költségével          535 eFt</t>
    </r>
  </si>
  <si>
    <t>IRÁNYÍTÓSZERVI TÁMOGATÁS
(13+14+18.sor)</t>
  </si>
  <si>
    <t>Saját bevétel--- tér.díjak   (15.sor)</t>
  </si>
  <si>
    <t>B 8</t>
  </si>
  <si>
    <t>BEVÉTELEK ÖSSZESEN
(19+20.sor)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</si>
  <si>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</si>
  <si>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</si>
  <si>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</si>
  <si>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</si>
  <si>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</si>
  <si>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</si>
  <si>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</si>
  <si>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</si>
  <si>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</si>
  <si>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</si>
  <si>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</si>
  <si>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Óvodai nevelés,
ellátás szakmai
feladatai</t>
  </si>
  <si>
    <t>Óvodai nevelés,
ellátás működtetési
feladatai</t>
  </si>
  <si>
    <t>Nemzetiségi
óvodai nevelés,
ellátás szakmai
feladatai</t>
  </si>
  <si>
    <t xml:space="preserve">Foglalkoztatottak személyi juttatásai </t>
  </si>
  <si>
    <t>Állományba nem tartozók megbízási díja</t>
  </si>
  <si>
    <t>gyógyszer</t>
  </si>
  <si>
    <t>könyv</t>
  </si>
  <si>
    <t>folyóirat</t>
  </si>
  <si>
    <t>szakmai anyagok(játékok, papírok, fogl.szük.anyagok)</t>
  </si>
  <si>
    <t>élelmiszer</t>
  </si>
  <si>
    <t>tisztítószerek</t>
  </si>
  <si>
    <t>karbantartási anyagok</t>
  </si>
  <si>
    <t xml:space="preserve">Készletbeszerzés 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</si>
  <si>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</si>
  <si>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</si>
  <si>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</si>
  <si>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</si>
  <si>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</si>
  <si>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>Szállítási szolgáltatás (iskolabusz)</t>
  </si>
  <si>
    <t>rovarírtás</t>
  </si>
  <si>
    <t>megnevezése: civil szervezetek működési támogatása</t>
  </si>
  <si>
    <t>2015.évi várható kiadások havi forgalma</t>
  </si>
  <si>
    <t>2015.évi várható bevételek havi forgalma</t>
  </si>
  <si>
    <t>Kormányzati funkció (szakfeladat) száma:  013350</t>
  </si>
  <si>
    <t>megnevezése: Önkormányzati vagyonnal való gazdálkodással kapcsolatos feladatok</t>
  </si>
  <si>
    <t>Ingatlan vásárlás   (külterületi)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</si>
  <si>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</si>
  <si>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</si>
  <si>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</si>
  <si>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</si>
  <si>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</si>
  <si>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</si>
  <si>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 xml:space="preserve">Egyéb működési célú támogatás </t>
  </si>
  <si>
    <t xml:space="preserve">megnevezése: Gyermekétkeztetés </t>
  </si>
  <si>
    <t>Kormányzati funkció (szakfeladat) száma:  096015/562913</t>
  </si>
  <si>
    <t>Gyermekétkeztetés -Iskolai intézményi étkeztetés</t>
  </si>
  <si>
    <t>072112.</t>
  </si>
  <si>
    <t>072312.</t>
  </si>
  <si>
    <t>096015.</t>
  </si>
  <si>
    <t>Gyermek-étkeztetés
Iskola int.
étkeztetés</t>
  </si>
  <si>
    <t>Mód</t>
  </si>
  <si>
    <t xml:space="preserve">Mód EI </t>
  </si>
  <si>
    <t>Betegséggel kapcsolatos ellátások</t>
  </si>
  <si>
    <t>K914</t>
  </si>
  <si>
    <t>Államháztartáson belüli megelőlegezések</t>
  </si>
  <si>
    <t>Intézményfinanszírozás</t>
  </si>
  <si>
    <t xml:space="preserve">Forgatási célú értékpapír vásárlás </t>
  </si>
  <si>
    <t>K9121</t>
  </si>
  <si>
    <t>AF</t>
  </si>
  <si>
    <t>AG</t>
  </si>
  <si>
    <t>Mód. EI</t>
  </si>
  <si>
    <t>ÁHB megelőlegezés visszafizetése</t>
  </si>
  <si>
    <t>forgatási célú ép. Vásárlás</t>
  </si>
  <si>
    <t>egyéb személyi juttatás</t>
  </si>
  <si>
    <t>áhb megelőlegezések visszafizetése</t>
  </si>
  <si>
    <t>alapilletmények</t>
  </si>
  <si>
    <t>szochó</t>
  </si>
  <si>
    <t>hajtó-, kenő  anyag</t>
  </si>
  <si>
    <t>beruházás-szellemi term. Vás.</t>
  </si>
  <si>
    <t>beruházási áfa</t>
  </si>
  <si>
    <t>Beruházások összesen</t>
  </si>
  <si>
    <t>Egyéb működési célú kiadások (=1+…+10)</t>
  </si>
  <si>
    <t>Kormányzati funkció (szakfeladat) összesen (=11)</t>
  </si>
  <si>
    <t>egyéb juttatás</t>
  </si>
  <si>
    <t>Önk-i rendeletben megh. ellátás</t>
  </si>
  <si>
    <t>egyéb civil vagy más nonprofit szerv. Tám</t>
  </si>
  <si>
    <t>MÓD.</t>
  </si>
  <si>
    <t>-</t>
  </si>
  <si>
    <t>B115</t>
  </si>
  <si>
    <t>Települési önkormányzatok kiegésyítő támogatásai</t>
  </si>
  <si>
    <t>Elszámolásból származó bevételek</t>
  </si>
  <si>
    <t>Mód.I.</t>
  </si>
  <si>
    <t>Mód. EI.</t>
  </si>
  <si>
    <t>I. sz. módosítás</t>
  </si>
  <si>
    <t>Módosított előirányzat</t>
  </si>
  <si>
    <t>reprezentáció</t>
  </si>
  <si>
    <t>B9</t>
  </si>
  <si>
    <t>adatok ezer forintban</t>
  </si>
  <si>
    <t>ezer forint</t>
  </si>
  <si>
    <t>11.b. melléklet</t>
  </si>
  <si>
    <t>10.c. melléklet</t>
  </si>
  <si>
    <t>Módosított   I.</t>
  </si>
  <si>
    <t>Módosított   II.</t>
  </si>
  <si>
    <t>Egyéb működési célú pénzeszköz átvétel (háztartási kölcsön törleszts)</t>
  </si>
  <si>
    <t>Felhalmozási célú pénzeszköz átvétel</t>
  </si>
  <si>
    <t>Egyéb közhatalmi bevételek</t>
  </si>
  <si>
    <t>B 1-9</t>
  </si>
  <si>
    <t>B36</t>
  </si>
  <si>
    <t>MÓD II</t>
  </si>
  <si>
    <t>Végl.  EI</t>
  </si>
  <si>
    <t>Települési önkormányzatok kiegészítő támogatásai -előző évi normatíva kiegészítése</t>
  </si>
  <si>
    <t xml:space="preserve">Elszámolásból származó bevételek - </t>
  </si>
  <si>
    <t>társulások és költségvetési szerveik-  Új atlantisz Társulás vagonfelosztás</t>
  </si>
  <si>
    <t>nemzetiségi önkormányzatok és költségvetési szerveik - iskolao interaktív tábla</t>
  </si>
  <si>
    <t>ebből állandó jelleggel végzett iparűzési tevékenység után fizetett helyi iparűzési adó</t>
  </si>
  <si>
    <t>Egyéb közhatalmi bevételek: szaálysértés, bírság önkormányzatot megillető része</t>
  </si>
  <si>
    <t>Rendkívüli bevételek: biztosító kártérítése</t>
  </si>
  <si>
    <t>egyéb műkodési bevételek, visszatérítések</t>
  </si>
  <si>
    <t>Egyéb működési célú átvett pénzeszközök - háztartási kölcsön visszatérítése</t>
  </si>
  <si>
    <t>Egyéb felhalmozási célú átvett pénzeszközök - interaktiv tábla szűlői befizetés</t>
  </si>
  <si>
    <t>II. sz módosítás</t>
  </si>
  <si>
    <t>Reprezentáció</t>
  </si>
  <si>
    <t>L123</t>
  </si>
  <si>
    <t>Bérlet és lizing</t>
  </si>
  <si>
    <t xml:space="preserve">D </t>
  </si>
  <si>
    <t>Mód II.</t>
  </si>
  <si>
    <t>Végleges</t>
  </si>
  <si>
    <t>egyéb üzemfenntartási anyagok</t>
  </si>
  <si>
    <t>Adatátviteli szolgáltqatás - domain név</t>
  </si>
  <si>
    <t>Szakmai szolgáltatások</t>
  </si>
  <si>
    <t>Szállítás szolgáltatás</t>
  </si>
  <si>
    <t>befektetési jegy vásárláskori hozam tartalma</t>
  </si>
  <si>
    <t>Díjak egyéb befizetések</t>
  </si>
  <si>
    <t>Mc támogatás Noszlopi társulás 2014. évi elsz.</t>
  </si>
  <si>
    <t>Informatikai eszközök (iskola interaktív tábla</t>
  </si>
  <si>
    <t>beruházűsi ÁFA</t>
  </si>
  <si>
    <t>Prémium bef. Jegy vásárlás névérték</t>
  </si>
  <si>
    <t>Egyéb sajátos jutattás  (betegszabi)</t>
  </si>
  <si>
    <t>táppénz- hozzájárulás</t>
  </si>
  <si>
    <t>állományba nem tart. Megbízási díj</t>
  </si>
  <si>
    <t>szocho</t>
  </si>
  <si>
    <t>Felújyítási ÁFA</t>
  </si>
  <si>
    <t>Egyéb üzemfenntartási anyagok</t>
  </si>
  <si>
    <t>Bérlet és lízing</t>
  </si>
  <si>
    <t>vásárolt közszolgáltatások</t>
  </si>
  <si>
    <t>Egyéb üzemfenntartási szolgáltatás</t>
  </si>
  <si>
    <t>Dijak, egyéb befizetések</t>
  </si>
  <si>
    <t>Szellemi termékek - jegyrendelő program</t>
  </si>
  <si>
    <t>egyéb építmény - mobil sziínpad</t>
  </si>
  <si>
    <t>Egyéb felszerelések - passió jelmezek</t>
  </si>
  <si>
    <t>egyéb berendezések - ifjusági klub bútor</t>
  </si>
  <si>
    <t>Beruházáso ÁFA</t>
  </si>
  <si>
    <t>Beruházás összesen</t>
  </si>
  <si>
    <t>Kormányzati funkció (szakfeladat) száma:   091140</t>
  </si>
  <si>
    <t>Megnevewzése: Óvodai nvelés működtetési feladati</t>
  </si>
  <si>
    <t>Bicikli pálya Anyagköltség</t>
  </si>
  <si>
    <t>Bicikli pálya kivitelezés</t>
  </si>
  <si>
    <t>Működési le nem vonható ÁFA</t>
  </si>
  <si>
    <t>Egyéb üzemfenntartái zolgáltatások</t>
  </si>
  <si>
    <t>mc, tartalék</t>
  </si>
  <si>
    <t>Felhalmozási tartalék</t>
  </si>
  <si>
    <t>Jegyrendelő program</t>
  </si>
  <si>
    <t>Települési rendezési ter</t>
  </si>
  <si>
    <t>járdaterv módosíás</t>
  </si>
  <si>
    <t>temető nyilvántartás</t>
  </si>
  <si>
    <t>Mobil színpad</t>
  </si>
  <si>
    <t>Interaktív tábla szülői és MNNÖ támogatásból</t>
  </si>
  <si>
    <t>Passió jelmezek</t>
  </si>
  <si>
    <t>Bútor ifjúsági klub</t>
  </si>
  <si>
    <t>Beruházási ÁFA</t>
  </si>
  <si>
    <t>útfelújítás ( szőlőhegyi út)</t>
  </si>
  <si>
    <t>Felújítási ÁFA</t>
  </si>
  <si>
    <t>Mozgáskorlátozott személyek, 
költségvetési szerv,
társadalmi szerv</t>
  </si>
  <si>
    <t>Iskolai étkeztetés kétszeri (napközi)</t>
  </si>
  <si>
    <t xml:space="preserve">14. </t>
  </si>
  <si>
    <t>Iskolai étkeztetés egyszeri (napközi)</t>
  </si>
  <si>
    <t>Műemlék épület 54db x 9000,- Ft/év = 486000,- Ft</t>
  </si>
  <si>
    <t>65 év feletti egedül élő személyek: 59 fő x 9000,- Ft/év = 522.000,- Ft</t>
  </si>
  <si>
    <t>Gépjárműadó</t>
  </si>
  <si>
    <t>mozg.korlát.személyek tulajdon.lévő : 5db = 42495,- Ft</t>
  </si>
  <si>
    <t>társadalmi szervezet tulajdonában lévő: 2 db =  56.925,- Ft</t>
  </si>
  <si>
    <t>Eredeti</t>
  </si>
  <si>
    <t>Mód.II.</t>
  </si>
  <si>
    <t>2015. végl.</t>
  </si>
  <si>
    <t>pénzeszköz átvétel</t>
  </si>
  <si>
    <t>2014. évi maradvány igénybevétele</t>
  </si>
  <si>
    <t>Bérkompenzáció</t>
  </si>
  <si>
    <t>Módosítás I.
2015</t>
  </si>
  <si>
    <t>Módosítás II.
2015</t>
  </si>
  <si>
    <t>Végleges KV. 2015</t>
  </si>
  <si>
    <t>Törvény szerinti illetmények, munkabérek 4 órás</t>
  </si>
  <si>
    <t>normatív jutalmak</t>
  </si>
  <si>
    <t>Béren kívüli juttatások 4 órás</t>
  </si>
  <si>
    <t xml:space="preserve">Egyéb költségtérítések 4 órás </t>
  </si>
  <si>
    <t>Egyéb személyi juttatások (betegszabadság,  távolléti díj)</t>
  </si>
  <si>
    <t>Foglalkoztatottak személyi juttatásai (=01+…+11)</t>
  </si>
  <si>
    <t>Állományba nem tartozók tiszteletdíja</t>
  </si>
  <si>
    <t>Külső személyi juttatás</t>
  </si>
  <si>
    <t>Közüzemi díjak (=37+38+39)</t>
  </si>
  <si>
    <t>Egyéb szolgáltatások (=43+44+45)</t>
  </si>
  <si>
    <t>Szolgáltatási kiadások (=36+40+41+42+46)</t>
  </si>
  <si>
    <t>MÓD EI</t>
  </si>
  <si>
    <t>Végl. EI</t>
  </si>
  <si>
    <t>B816</t>
  </si>
  <si>
    <t>B813</t>
  </si>
  <si>
    <t>Előző évi maradvány igénybevétele</t>
  </si>
  <si>
    <t>Egyéb működési célú támogatás Nemz. Önk-tól</t>
  </si>
  <si>
    <t>MÓD.EI</t>
  </si>
  <si>
    <t>Mód. 2.</t>
  </si>
  <si>
    <t>Gyermekek
napközbeni 
ellátása</t>
  </si>
  <si>
    <t>Gyermekétk.</t>
  </si>
  <si>
    <t xml:space="preserve">Személyi juttatások </t>
  </si>
  <si>
    <t>táppénz hozzásjárulás</t>
  </si>
  <si>
    <t>továbbképzés</t>
  </si>
  <si>
    <t>Szolgáltatási kiadások</t>
  </si>
  <si>
    <t>Kiküldetések, reklám- és propagandakiadások (=35)</t>
  </si>
  <si>
    <t xml:space="preserve">Dologi kiadások </t>
  </si>
  <si>
    <t>Immateriális javak beszerzése</t>
  </si>
  <si>
    <t>Informatikai eszközök beszerzése</t>
  </si>
  <si>
    <t>Kis értékű tárgyi eszközös</t>
  </si>
  <si>
    <t>egyéb gépek, berendezések felszerelések</t>
  </si>
  <si>
    <t>Költségvetési kiadások</t>
  </si>
  <si>
    <t>Módosítás</t>
  </si>
  <si>
    <t>Müdosított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</si>
</sst>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0"/>
    <numFmt numFmtId="166" formatCode="\ ##########"/>
    <numFmt numFmtId="167" formatCode="0__"/>
    <numFmt numFmtId="168" formatCode="_-* #,##0.0\ _F_t_-;\-* #,##0.0\ _F_t_-;_-* &quot;-&quot;??\ _F_t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16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64" fontId="2" fillId="32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3" fillId="0" borderId="10" xfId="43" applyNumberFormat="1" applyFont="1" applyBorder="1" applyAlignment="1">
      <alignment vertical="center"/>
    </xf>
    <xf numFmtId="164" fontId="2" fillId="32" borderId="1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/>
    </xf>
    <xf numFmtId="0" fontId="4" fillId="0" borderId="0" xfId="59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/>
    </xf>
    <xf numFmtId="164" fontId="6" fillId="0" borderId="0" xfId="42" applyNumberFormat="1" applyFont="1" applyAlignment="1">
      <alignment horizontal="left"/>
    </xf>
    <xf numFmtId="164" fontId="5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7" fillId="32" borderId="10" xfId="43" applyNumberFormat="1" applyFont="1" applyFill="1" applyBorder="1" applyAlignment="1">
      <alignment vertical="center"/>
    </xf>
    <xf numFmtId="164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0" fontId="0" fillId="0" borderId="13" xfId="0" applyFill="1" applyBorder="1" applyAlignment="1">
      <alignment horizontal="right"/>
    </xf>
    <xf numFmtId="164" fontId="0" fillId="0" borderId="12" xfId="42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64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" fillId="0" borderId="0" xfId="60" applyFill="1">
      <alignment/>
      <protection/>
    </xf>
    <xf numFmtId="0" fontId="1" fillId="0" borderId="10" xfId="60" applyFill="1" applyBorder="1">
      <alignment/>
      <protection/>
    </xf>
    <xf numFmtId="0" fontId="1" fillId="0" borderId="10" xfId="60" applyFont="1" applyFill="1" applyBorder="1">
      <alignment/>
      <protection/>
    </xf>
    <xf numFmtId="0" fontId="1" fillId="0" borderId="10" xfId="60" applyFill="1" applyBorder="1" applyAlignment="1">
      <alignment horizontal="left"/>
      <protection/>
    </xf>
    <xf numFmtId="0" fontId="1" fillId="0" borderId="10" xfId="60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60">
      <alignment/>
      <protection/>
    </xf>
    <xf numFmtId="0" fontId="1" fillId="0" borderId="10" xfId="60" applyBorder="1" applyAlignment="1">
      <alignment horizontal="center"/>
      <protection/>
    </xf>
    <xf numFmtId="0" fontId="15" fillId="0" borderId="10" xfId="60" applyFont="1" applyBorder="1">
      <alignment/>
      <protection/>
    </xf>
    <xf numFmtId="164" fontId="15" fillId="0" borderId="10" xfId="42" applyNumberFormat="1" applyFont="1" applyBorder="1" applyAlignment="1">
      <alignment/>
    </xf>
    <xf numFmtId="0" fontId="0" fillId="0" borderId="16" xfId="0" applyFont="1" applyFill="1" applyBorder="1" applyAlignment="1">
      <alignment horizontal="right"/>
    </xf>
    <xf numFmtId="164" fontId="1" fillId="0" borderId="10" xfId="42" applyNumberFormat="1" applyFont="1" applyBorder="1" applyAlignment="1">
      <alignment/>
    </xf>
    <xf numFmtId="0" fontId="15" fillId="0" borderId="0" xfId="60" applyFont="1">
      <alignment/>
      <protection/>
    </xf>
    <xf numFmtId="164" fontId="1" fillId="0" borderId="0" xfId="42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164" fontId="17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64" fontId="10" fillId="0" borderId="0" xfId="44" applyNumberFormat="1" applyFont="1" applyFill="1" applyAlignment="1">
      <alignment horizontal="right"/>
    </xf>
    <xf numFmtId="164" fontId="23" fillId="0" borderId="0" xfId="44" applyNumberFormat="1" applyFont="1" applyFill="1" applyAlignment="1">
      <alignment horizontal="center"/>
    </xf>
    <xf numFmtId="164" fontId="23" fillId="0" borderId="0" xfId="44" applyNumberFormat="1" applyFont="1" applyFill="1" applyAlignment="1">
      <alignment/>
    </xf>
    <xf numFmtId="164" fontId="23" fillId="0" borderId="0" xfId="44" applyNumberFormat="1" applyFont="1" applyFill="1" applyAlignment="1">
      <alignment horizontal="right"/>
    </xf>
    <xf numFmtId="0" fontId="23" fillId="0" borderId="0" xfId="60" applyFont="1" applyFill="1">
      <alignment/>
      <protection/>
    </xf>
    <xf numFmtId="164" fontId="10" fillId="0" borderId="10" xfId="44" applyNumberFormat="1" applyFont="1" applyFill="1" applyBorder="1" applyAlignment="1">
      <alignment horizontal="right"/>
    </xf>
    <xf numFmtId="164" fontId="24" fillId="0" borderId="10" xfId="44" applyNumberFormat="1" applyFont="1" applyFill="1" applyBorder="1" applyAlignment="1">
      <alignment horizontal="center"/>
    </xf>
    <xf numFmtId="0" fontId="24" fillId="0" borderId="0" xfId="60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64" fontId="23" fillId="0" borderId="10" xfId="44" applyNumberFormat="1" applyFont="1" applyFill="1" applyBorder="1" applyAlignment="1">
      <alignment horizontal="center" wrapText="1"/>
    </xf>
    <xf numFmtId="0" fontId="23" fillId="0" borderId="0" xfId="60" applyFont="1" applyFill="1" applyAlignment="1">
      <alignment horizontal="center"/>
      <protection/>
    </xf>
    <xf numFmtId="38" fontId="23" fillId="0" borderId="10" xfId="42" applyNumberFormat="1" applyFont="1" applyFill="1" applyBorder="1" applyAlignment="1">
      <alignment horizontal="center" vertical="center"/>
    </xf>
    <xf numFmtId="38" fontId="23" fillId="0" borderId="10" xfId="42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60" applyFont="1" applyFill="1" applyBorder="1">
      <alignment/>
      <protection/>
    </xf>
    <xf numFmtId="38" fontId="24" fillId="0" borderId="10" xfId="42" applyNumberFormat="1" applyFont="1" applyFill="1" applyBorder="1" applyAlignment="1">
      <alignment horizontal="center" vertical="center"/>
    </xf>
    <xf numFmtId="38" fontId="24" fillId="0" borderId="10" xfId="42" applyNumberFormat="1" applyFont="1" applyFill="1" applyBorder="1" applyAlignment="1">
      <alignment vertical="center"/>
    </xf>
    <xf numFmtId="0" fontId="24" fillId="0" borderId="0" xfId="60" applyFont="1" applyFill="1">
      <alignment/>
      <protection/>
    </xf>
    <xf numFmtId="0" fontId="24" fillId="0" borderId="0" xfId="0" applyFont="1" applyFill="1" applyBorder="1" applyAlignment="1">
      <alignment vertical="center" wrapText="1"/>
    </xf>
    <xf numFmtId="0" fontId="24" fillId="0" borderId="0" xfId="60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0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0" fillId="0" borderId="17" xfId="42" applyNumberFormat="1" applyFont="1" applyFill="1" applyBorder="1" applyAlignment="1">
      <alignment horizontal="right" vertical="center"/>
    </xf>
    <xf numFmtId="38" fontId="12" fillId="0" borderId="17" xfId="42" applyNumberFormat="1" applyFont="1" applyFill="1" applyBorder="1" applyAlignment="1">
      <alignment horizontal="center" vertical="center"/>
    </xf>
    <xf numFmtId="38" fontId="10" fillId="0" borderId="11" xfId="42" applyNumberFormat="1" applyFont="1" applyFill="1" applyBorder="1" applyAlignment="1">
      <alignment horizontal="right" vertical="center"/>
    </xf>
    <xf numFmtId="38" fontId="24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5" fillId="0" borderId="10" xfId="40" applyNumberFormat="1" applyFont="1" applyBorder="1" applyAlignment="1">
      <alignment/>
    </xf>
    <xf numFmtId="164" fontId="15" fillId="0" borderId="0" xfId="40" applyNumberFormat="1" applyFont="1" applyAlignment="1">
      <alignment/>
    </xf>
    <xf numFmtId="164" fontId="15" fillId="0" borderId="10" xfId="4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164" fontId="2" fillId="33" borderId="11" xfId="42" applyNumberFormat="1" applyFont="1" applyFill="1" applyBorder="1" applyAlignment="1">
      <alignment/>
    </xf>
    <xf numFmtId="3" fontId="67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2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164" fontId="2" fillId="34" borderId="12" xfId="42" applyNumberFormat="1" applyFont="1" applyFill="1" applyBorder="1" applyAlignment="1">
      <alignment/>
    </xf>
    <xf numFmtId="164" fontId="0" fillId="34" borderId="12" xfId="42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164" fontId="2" fillId="33" borderId="12" xfId="4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164" fontId="2" fillId="33" borderId="10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3" fontId="67" fillId="0" borderId="10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2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8" fontId="12" fillId="0" borderId="0" xfId="45" applyNumberFormat="1" applyFont="1" applyFill="1" applyBorder="1" applyAlignment="1">
      <alignment vertical="center"/>
    </xf>
    <xf numFmtId="38" fontId="10" fillId="0" borderId="0" xfId="45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10" xfId="60" applyBorder="1" applyAlignment="1">
      <alignment horizontal="center" vertical="center"/>
      <protection/>
    </xf>
    <xf numFmtId="164" fontId="1" fillId="0" borderId="10" xfId="42" applyNumberFormat="1" applyFont="1" applyBorder="1" applyAlignment="1">
      <alignment horizontal="center" vertical="center"/>
    </xf>
    <xf numFmtId="3" fontId="1" fillId="0" borderId="10" xfId="60" applyNumberFormat="1" applyBorder="1">
      <alignment/>
      <protection/>
    </xf>
    <xf numFmtId="3" fontId="15" fillId="0" borderId="10" xfId="60" applyNumberFormat="1" applyFont="1" applyBorder="1">
      <alignment/>
      <protection/>
    </xf>
    <xf numFmtId="3" fontId="26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/>
    </xf>
    <xf numFmtId="38" fontId="13" fillId="0" borderId="10" xfId="42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0" xfId="42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4" fillId="0" borderId="2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38" fontId="12" fillId="0" borderId="15" xfId="45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8" fontId="10" fillId="0" borderId="15" xfId="45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16" fontId="10" fillId="0" borderId="15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66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66" fontId="14" fillId="0" borderId="15" xfId="0" applyNumberFormat="1" applyFont="1" applyFill="1" applyBorder="1" applyAlignment="1">
      <alignment vertical="center"/>
    </xf>
    <xf numFmtId="164" fontId="12" fillId="0" borderId="10" xfId="4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4" fontId="14" fillId="0" borderId="11" xfId="40" applyNumberFormat="1" applyFont="1" applyFill="1" applyBorder="1" applyAlignment="1">
      <alignment horizontal="center" vertical="center" wrapText="1"/>
    </xf>
    <xf numFmtId="164" fontId="22" fillId="0" borderId="10" xfId="4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4" fontId="12" fillId="0" borderId="15" xfId="40" applyNumberFormat="1" applyFont="1" applyFill="1" applyBorder="1" applyAlignment="1">
      <alignment horizontal="right" vertical="center"/>
    </xf>
    <xf numFmtId="49" fontId="17" fillId="0" borderId="10" xfId="42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164" fontId="13" fillId="0" borderId="12" xfId="44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38" fontId="13" fillId="0" borderId="15" xfId="45" applyNumberFormat="1" applyFont="1" applyFill="1" applyBorder="1" applyAlignment="1">
      <alignment horizontal="right" vertical="center" wrapText="1"/>
    </xf>
    <xf numFmtId="3" fontId="12" fillId="0" borderId="10" xfId="45" applyNumberFormat="1" applyFont="1" applyFill="1" applyBorder="1" applyAlignment="1">
      <alignment horizontal="right" vertical="center"/>
    </xf>
    <xf numFmtId="3" fontId="68" fillId="0" borderId="21" xfId="0" applyNumberFormat="1" applyFont="1" applyBorder="1" applyAlignment="1">
      <alignment horizontal="right" vertic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65" fontId="10" fillId="0" borderId="22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38" fontId="11" fillId="0" borderId="24" xfId="45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3" fontId="68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3" fontId="69" fillId="0" borderId="27" xfId="0" applyNumberFormat="1" applyFont="1" applyBorder="1" applyAlignment="1">
      <alignment horizontal="right" vertical="center" wrapText="1"/>
    </xf>
    <xf numFmtId="3" fontId="12" fillId="0" borderId="27" xfId="45" applyNumberFormat="1" applyFont="1" applyFill="1" applyBorder="1" applyAlignment="1">
      <alignment horizontal="right" vertical="center"/>
    </xf>
    <xf numFmtId="3" fontId="69" fillId="0" borderId="28" xfId="0" applyNumberFormat="1" applyFont="1" applyBorder="1" applyAlignment="1">
      <alignment horizontal="right" vertical="center"/>
    </xf>
    <xf numFmtId="3" fontId="69" fillId="0" borderId="27" xfId="0" applyNumberFormat="1" applyFont="1" applyBorder="1" applyAlignment="1">
      <alignment horizontal="right" vertical="center"/>
    </xf>
    <xf numFmtId="0" fontId="10" fillId="0" borderId="26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/>
    </xf>
    <xf numFmtId="38" fontId="12" fillId="0" borderId="27" xfId="45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 quotePrefix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 quotePrefix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38" fontId="12" fillId="0" borderId="30" xfId="45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32" xfId="45" applyNumberFormat="1" applyFont="1" applyFill="1" applyBorder="1" applyAlignment="1">
      <alignment horizontal="right" vertical="center"/>
    </xf>
    <xf numFmtId="3" fontId="68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166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2" fillId="0" borderId="0" xfId="42" applyNumberFormat="1" applyFont="1" applyAlignment="1">
      <alignment horizontal="left"/>
    </xf>
    <xf numFmtId="3" fontId="6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63" fillId="0" borderId="0" xfId="0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45" fillId="0" borderId="0" xfId="42" applyNumberFormat="1" applyFont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2" fillId="0" borderId="10" xfId="42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/>
    </xf>
    <xf numFmtId="3" fontId="0" fillId="0" borderId="1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3" fontId="0" fillId="33" borderId="10" xfId="42" applyNumberFormat="1" applyFont="1" applyFill="1" applyBorder="1" applyAlignment="1">
      <alignment/>
    </xf>
    <xf numFmtId="3" fontId="63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45" fillId="0" borderId="10" xfId="0" applyNumberFormat="1" applyFont="1" applyBorder="1" applyAlignment="1">
      <alignment horizontal="center"/>
    </xf>
    <xf numFmtId="164" fontId="2" fillId="32" borderId="10" xfId="42" applyNumberFormat="1" applyFont="1" applyFill="1" applyBorder="1" applyAlignment="1">
      <alignment horizontal="center"/>
    </xf>
    <xf numFmtId="3" fontId="0" fillId="33" borderId="10" xfId="42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0" fillId="34" borderId="10" xfId="42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63" fillId="34" borderId="10" xfId="0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3" fontId="46" fillId="33" borderId="12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center"/>
    </xf>
    <xf numFmtId="3" fontId="63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3" fontId="1" fillId="0" borderId="0" xfId="59" applyNumberFormat="1" applyFont="1" applyAlignment="1">
      <alignment horizontal="center"/>
      <protection/>
    </xf>
    <xf numFmtId="3" fontId="15" fillId="0" borderId="0" xfId="59" applyNumberFormat="1" applyFont="1" applyAlignment="1">
      <alignment horizontal="center"/>
      <protection/>
    </xf>
    <xf numFmtId="3" fontId="0" fillId="0" borderId="10" xfId="42" applyNumberFormat="1" applyFont="1" applyBorder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46" fillId="32" borderId="10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right" vertical="center"/>
    </xf>
    <xf numFmtId="3" fontId="1" fillId="0" borderId="0" xfId="59" applyNumberFormat="1" applyFont="1" applyFill="1" applyAlignment="1">
      <alignment horizontal="center"/>
      <protection/>
    </xf>
    <xf numFmtId="3" fontId="15" fillId="0" borderId="0" xfId="59" applyNumberFormat="1" applyFont="1" applyFill="1" applyAlignment="1">
      <alignment horizontal="center"/>
      <protection/>
    </xf>
    <xf numFmtId="3" fontId="1" fillId="0" borderId="10" xfId="59" applyNumberFormat="1" applyFont="1" applyFill="1" applyBorder="1" applyAlignment="1">
      <alignment horizontal="center"/>
      <protection/>
    </xf>
    <xf numFmtId="3" fontId="15" fillId="0" borderId="10" xfId="59" applyNumberFormat="1" applyFont="1" applyFill="1" applyBorder="1" applyAlignment="1">
      <alignment horizontal="center"/>
      <protection/>
    </xf>
    <xf numFmtId="3" fontId="1" fillId="33" borderId="10" xfId="59" applyNumberFormat="1" applyFont="1" applyFill="1" applyBorder="1" applyAlignment="1">
      <alignment horizontal="center"/>
      <protection/>
    </xf>
    <xf numFmtId="3" fontId="0" fillId="0" borderId="10" xfId="42" applyNumberFormat="1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3" fontId="2" fillId="32" borderId="12" xfId="42" applyNumberFormat="1" applyFont="1" applyFill="1" applyBorder="1" applyAlignment="1">
      <alignment/>
    </xf>
    <xf numFmtId="3" fontId="63" fillId="0" borderId="0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2" fillId="34" borderId="10" xfId="42" applyNumberFormat="1" applyFont="1" applyFill="1" applyBorder="1" applyAlignment="1">
      <alignment horizontal="center" vertical="center" wrapText="1"/>
    </xf>
    <xf numFmtId="3" fontId="0" fillId="34" borderId="10" xfId="42" applyNumberFormat="1" applyFont="1" applyFill="1" applyBorder="1" applyAlignment="1">
      <alignment horizontal="center"/>
    </xf>
    <xf numFmtId="164" fontId="0" fillId="0" borderId="11" xfId="42" applyNumberFormat="1" applyFont="1" applyBorder="1" applyAlignment="1">
      <alignment/>
    </xf>
    <xf numFmtId="3" fontId="0" fillId="33" borderId="10" xfId="42" applyNumberFormat="1" applyFont="1" applyFill="1" applyBorder="1" applyAlignment="1">
      <alignment horizontal="center"/>
    </xf>
    <xf numFmtId="3" fontId="15" fillId="33" borderId="10" xfId="59" applyNumberFormat="1" applyFont="1" applyFill="1" applyBorder="1" applyAlignment="1">
      <alignment horizontal="center"/>
      <protection/>
    </xf>
    <xf numFmtId="3" fontId="45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3" fontId="2" fillId="33" borderId="10" xfId="42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/>
    </xf>
    <xf numFmtId="164" fontId="2" fillId="34" borderId="12" xfId="42" applyNumberFormat="1" applyFont="1" applyFill="1" applyBorder="1" applyAlignment="1">
      <alignment/>
    </xf>
    <xf numFmtId="3" fontId="2" fillId="34" borderId="12" xfId="42" applyNumberFormat="1" applyFont="1" applyFill="1" applyBorder="1" applyAlignment="1">
      <alignment/>
    </xf>
    <xf numFmtId="3" fontId="2" fillId="33" borderId="12" xfId="42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3" fontId="2" fillId="32" borderId="10" xfId="42" applyNumberFormat="1" applyFont="1" applyFill="1" applyBorder="1" applyAlignment="1">
      <alignment/>
    </xf>
    <xf numFmtId="164" fontId="2" fillId="32" borderId="11" xfId="42" applyNumberFormat="1" applyFont="1" applyFill="1" applyBorder="1" applyAlignment="1">
      <alignment/>
    </xf>
    <xf numFmtId="3" fontId="2" fillId="32" borderId="11" xfId="42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3" fontId="2" fillId="33" borderId="10" xfId="42" applyNumberFormat="1" applyFont="1" applyFill="1" applyBorder="1" applyAlignment="1">
      <alignment horizontal="center"/>
    </xf>
    <xf numFmtId="3" fontId="0" fillId="32" borderId="12" xfId="42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63" fillId="0" borderId="0" xfId="0" applyNumberFormat="1" applyFont="1" applyFill="1" applyAlignment="1">
      <alignment horizontal="center"/>
    </xf>
    <xf numFmtId="3" fontId="5" fillId="0" borderId="0" xfId="42" applyNumberFormat="1" applyFont="1" applyFill="1" applyBorder="1" applyAlignment="1">
      <alignment horizontal="left"/>
    </xf>
    <xf numFmtId="3" fontId="6" fillId="0" borderId="0" xfId="42" applyNumberFormat="1" applyFont="1" applyAlignment="1">
      <alignment horizontal="left"/>
    </xf>
    <xf numFmtId="3" fontId="5" fillId="0" borderId="10" xfId="42" applyNumberFormat="1" applyFont="1" applyBorder="1" applyAlignment="1">
      <alignment/>
    </xf>
    <xf numFmtId="3" fontId="6" fillId="32" borderId="10" xfId="42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63" fillId="0" borderId="12" xfId="0" applyNumberFormat="1" applyFont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3" fontId="0" fillId="0" borderId="10" xfId="42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2" fillId="32" borderId="11" xfId="42" applyNumberFormat="1" applyFont="1" applyFill="1" applyBorder="1" applyAlignment="1">
      <alignment/>
    </xf>
    <xf numFmtId="3" fontId="0" fillId="0" borderId="11" xfId="42" applyNumberFormat="1" applyFont="1" applyBorder="1" applyAlignment="1">
      <alignment/>
    </xf>
    <xf numFmtId="3" fontId="0" fillId="0" borderId="10" xfId="42" applyNumberFormat="1" applyFont="1" applyFill="1" applyBorder="1" applyAlignment="1">
      <alignment horizontal="center"/>
    </xf>
    <xf numFmtId="3" fontId="0" fillId="0" borderId="0" xfId="42" applyNumberFormat="1" applyFont="1" applyAlignment="1">
      <alignment/>
    </xf>
    <xf numFmtId="3" fontId="0" fillId="0" borderId="12" xfId="42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right" vertical="center"/>
    </xf>
    <xf numFmtId="3" fontId="2" fillId="34" borderId="0" xfId="42" applyNumberFormat="1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3" fontId="63" fillId="34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2" xfId="42" applyNumberFormat="1" applyFont="1" applyBorder="1" applyAlignment="1">
      <alignment horizontal="center"/>
    </xf>
    <xf numFmtId="3" fontId="2" fillId="0" borderId="12" xfId="42" applyNumberFormat="1" applyFont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7" fillId="32" borderId="10" xfId="42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3" fillId="0" borderId="10" xfId="42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0" fontId="15" fillId="0" borderId="16" xfId="60" applyFont="1" applyBorder="1">
      <alignment/>
      <protection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64" fontId="18" fillId="0" borderId="27" xfId="42" applyNumberFormat="1" applyFont="1" applyBorder="1" applyAlignment="1">
      <alignment horizontal="center"/>
    </xf>
    <xf numFmtId="164" fontId="17" fillId="0" borderId="10" xfId="42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64" fontId="17" fillId="0" borderId="10" xfId="42" applyNumberFormat="1" applyFont="1" applyBorder="1" applyAlignment="1">
      <alignment vertical="center"/>
    </xf>
    <xf numFmtId="0" fontId="18" fillId="0" borderId="10" xfId="0" applyFont="1" applyBorder="1" applyAlignment="1">
      <alignment vertical="top" wrapText="1"/>
    </xf>
    <xf numFmtId="164" fontId="18" fillId="0" borderId="10" xfId="42" applyNumberFormat="1" applyFont="1" applyBorder="1" applyAlignment="1">
      <alignment vertical="center"/>
    </xf>
    <xf numFmtId="0" fontId="17" fillId="0" borderId="10" xfId="0" applyFont="1" applyBorder="1" applyAlignment="1">
      <alignment vertical="top" wrapText="1"/>
    </xf>
    <xf numFmtId="0" fontId="17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17" fillId="0" borderId="12" xfId="0" applyNumberFormat="1" applyFont="1" applyBorder="1" applyAlignment="1">
      <alignment horizontal="right" vertical="top" wrapText="1"/>
    </xf>
    <xf numFmtId="0" fontId="17" fillId="0" borderId="12" xfId="0" applyFont="1" applyBorder="1" applyAlignment="1">
      <alignment/>
    </xf>
    <xf numFmtId="49" fontId="17" fillId="0" borderId="12" xfId="42" applyNumberFormat="1" applyFont="1" applyBorder="1" applyAlignment="1">
      <alignment horizontal="center"/>
    </xf>
    <xf numFmtId="164" fontId="18" fillId="0" borderId="12" xfId="42" applyNumberFormat="1" applyFont="1" applyBorder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49" fontId="17" fillId="0" borderId="37" xfId="42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/>
    </xf>
    <xf numFmtId="0" fontId="17" fillId="0" borderId="11" xfId="0" applyFont="1" applyBorder="1" applyAlignment="1">
      <alignment/>
    </xf>
    <xf numFmtId="49" fontId="17" fillId="0" borderId="11" xfId="42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wrapText="1"/>
    </xf>
    <xf numFmtId="49" fontId="17" fillId="0" borderId="12" xfId="42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7" xfId="0" applyFont="1" applyBorder="1" applyAlignment="1">
      <alignment horizontal="center"/>
    </xf>
    <xf numFmtId="3" fontId="18" fillId="0" borderId="3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wrapText="1"/>
    </xf>
    <xf numFmtId="0" fontId="15" fillId="0" borderId="0" xfId="60" applyFont="1" applyFill="1">
      <alignment/>
      <protection/>
    </xf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3" fontId="72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19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5" fontId="21" fillId="0" borderId="0" xfId="58" applyNumberFormat="1" applyFont="1" applyFill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164" fontId="14" fillId="0" borderId="15" xfId="40" applyNumberFormat="1" applyFont="1" applyFill="1" applyBorder="1" applyAlignment="1">
      <alignment horizontal="center" vertical="center" wrapText="1"/>
    </xf>
    <xf numFmtId="3" fontId="14" fillId="0" borderId="10" xfId="40" applyNumberFormat="1" applyFont="1" applyFill="1" applyBorder="1" applyAlignment="1">
      <alignment horizontal="center" vertical="center" wrapText="1"/>
    </xf>
    <xf numFmtId="165" fontId="21" fillId="0" borderId="10" xfId="58" applyNumberFormat="1" applyFont="1" applyFill="1" applyBorder="1">
      <alignment/>
      <protection/>
    </xf>
    <xf numFmtId="164" fontId="27" fillId="0" borderId="15" xfId="40" applyNumberFormat="1" applyFont="1" applyFill="1" applyBorder="1" applyAlignment="1">
      <alignment horizontal="center" vertical="center" wrapText="1"/>
    </xf>
    <xf numFmtId="164" fontId="27" fillId="0" borderId="10" xfId="40" applyNumberFormat="1" applyFont="1" applyFill="1" applyBorder="1" applyAlignment="1">
      <alignment horizontal="center" vertical="center"/>
    </xf>
    <xf numFmtId="3" fontId="27" fillId="0" borderId="10" xfId="40" applyNumberFormat="1" applyFont="1" applyFill="1" applyBorder="1" applyAlignment="1">
      <alignment horizontal="center" vertical="center" wrapText="1"/>
    </xf>
    <xf numFmtId="3" fontId="27" fillId="0" borderId="10" xfId="4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center"/>
    </xf>
    <xf numFmtId="164" fontId="21" fillId="0" borderId="15" xfId="40" applyNumberFormat="1" applyFont="1" applyFill="1" applyBorder="1" applyAlignment="1">
      <alignment horizontal="right" vertical="center"/>
    </xf>
    <xf numFmtId="164" fontId="22" fillId="0" borderId="10" xfId="4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/>
    </xf>
    <xf numFmtId="164" fontId="22" fillId="0" borderId="15" xfId="40" applyNumberFormat="1" applyFont="1" applyFill="1" applyBorder="1" applyAlignment="1">
      <alignment horizontal="right" vertical="center"/>
    </xf>
    <xf numFmtId="164" fontId="22" fillId="0" borderId="15" xfId="40" applyNumberFormat="1" applyFont="1" applyFill="1" applyBorder="1" applyAlignment="1">
      <alignment horizontal="center" vertical="center"/>
    </xf>
    <xf numFmtId="164" fontId="21" fillId="0" borderId="10" xfId="4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vertical="center"/>
    </xf>
    <xf numFmtId="164" fontId="12" fillId="0" borderId="15" xfId="40" applyNumberFormat="1" applyFont="1" applyFill="1" applyBorder="1" applyAlignment="1">
      <alignment vertical="center"/>
    </xf>
    <xf numFmtId="164" fontId="12" fillId="0" borderId="15" xfId="40" applyNumberFormat="1" applyFont="1" applyFill="1" applyBorder="1" applyAlignment="1">
      <alignment horizontal="center" vertical="center"/>
    </xf>
    <xf numFmtId="164" fontId="12" fillId="0" borderId="10" xfId="4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166" fontId="12" fillId="0" borderId="15" xfId="0" applyNumberFormat="1" applyFont="1" applyFill="1" applyBorder="1" applyAlignment="1">
      <alignment vertical="center"/>
    </xf>
    <xf numFmtId="164" fontId="24" fillId="0" borderId="10" xfId="44" applyNumberFormat="1" applyFont="1" applyFill="1" applyBorder="1" applyAlignment="1">
      <alignment vertical="center"/>
    </xf>
    <xf numFmtId="164" fontId="24" fillId="0" borderId="15" xfId="44" applyNumberFormat="1" applyFont="1" applyFill="1" applyBorder="1" applyAlignment="1">
      <alignment horizontal="center" vertical="center"/>
    </xf>
    <xf numFmtId="3" fontId="24" fillId="0" borderId="10" xfId="60" applyNumberFormat="1" applyFont="1" applyFill="1" applyBorder="1" applyAlignment="1">
      <alignment horizontal="center" vertical="center"/>
      <protection/>
    </xf>
    <xf numFmtId="0" fontId="23" fillId="0" borderId="0" xfId="60" applyFont="1" applyFill="1" applyAlignment="1">
      <alignment vertical="center"/>
      <protection/>
    </xf>
    <xf numFmtId="3" fontId="23" fillId="0" borderId="10" xfId="60" applyNumberFormat="1" applyFont="1" applyFill="1" applyBorder="1" applyAlignment="1">
      <alignment horizontal="right" vertical="center"/>
      <protection/>
    </xf>
    <xf numFmtId="3" fontId="23" fillId="0" borderId="10" xfId="60" applyNumberFormat="1" applyFont="1" applyFill="1" applyBorder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8" fontId="23" fillId="0" borderId="15" xfId="42" applyNumberFormat="1" applyFont="1" applyFill="1" applyBorder="1" applyAlignment="1">
      <alignment vertical="center"/>
    </xf>
    <xf numFmtId="3" fontId="24" fillId="0" borderId="10" xfId="58" applyNumberFormat="1" applyFont="1" applyFill="1" applyBorder="1" applyAlignment="1">
      <alignment horizontal="right" vertical="center" wrapText="1"/>
      <protection/>
    </xf>
    <xf numFmtId="3" fontId="24" fillId="0" borderId="12" xfId="58" applyNumberFormat="1" applyFont="1" applyFill="1" applyBorder="1" applyAlignment="1">
      <alignment vertical="center" wrapText="1"/>
      <protection/>
    </xf>
    <xf numFmtId="38" fontId="24" fillId="0" borderId="10" xfId="42" applyNumberFormat="1" applyFont="1" applyFill="1" applyBorder="1" applyAlignment="1">
      <alignment horizontal="right" vertical="center"/>
    </xf>
    <xf numFmtId="0" fontId="24" fillId="0" borderId="10" xfId="58" applyFont="1" applyFill="1" applyBorder="1" applyAlignment="1">
      <alignment horizontal="right" vertical="center" wrapText="1"/>
      <protection/>
    </xf>
    <xf numFmtId="38" fontId="24" fillId="0" borderId="15" xfId="42" applyNumberFormat="1" applyFont="1" applyFill="1" applyBorder="1" applyAlignment="1">
      <alignment vertical="center"/>
    </xf>
    <xf numFmtId="0" fontId="24" fillId="0" borderId="10" xfId="58" applyFont="1" applyFill="1" applyBorder="1" applyAlignment="1">
      <alignment vertical="center" wrapText="1"/>
      <protection/>
    </xf>
    <xf numFmtId="0" fontId="24" fillId="0" borderId="10" xfId="58" applyFont="1" applyFill="1" applyBorder="1" applyAlignment="1">
      <alignment horizontal="left" vertical="center" wrapText="1"/>
      <protection/>
    </xf>
    <xf numFmtId="0" fontId="12" fillId="0" borderId="17" xfId="58" applyFont="1" applyFill="1" applyBorder="1" applyAlignment="1">
      <alignment horizontal="left" vertical="center" wrapText="1"/>
      <protection/>
    </xf>
    <xf numFmtId="38" fontId="24" fillId="0" borderId="17" xfId="42" applyNumberFormat="1" applyFont="1" applyFill="1" applyBorder="1" applyAlignment="1">
      <alignment horizontal="center" vertical="center"/>
    </xf>
    <xf numFmtId="38" fontId="24" fillId="0" borderId="41" xfId="42" applyNumberFormat="1" applyFont="1" applyFill="1" applyBorder="1" applyAlignment="1">
      <alignment horizontal="center" vertical="center"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3" fontId="24" fillId="0" borderId="12" xfId="58" applyNumberFormat="1" applyFont="1" applyFill="1" applyBorder="1" applyAlignment="1">
      <alignment horizontal="center" vertical="center" wrapText="1"/>
      <protection/>
    </xf>
    <xf numFmtId="38" fontId="10" fillId="0" borderId="21" xfId="42" applyNumberFormat="1" applyFont="1" applyFill="1" applyBorder="1" applyAlignment="1">
      <alignment horizontal="right" vertical="center"/>
    </xf>
    <xf numFmtId="38" fontId="12" fillId="0" borderId="21" xfId="42" applyNumberFormat="1" applyFont="1" applyFill="1" applyBorder="1" applyAlignment="1">
      <alignment horizontal="center" vertical="center"/>
    </xf>
    <xf numFmtId="0" fontId="24" fillId="0" borderId="21" xfId="58" applyFont="1" applyFill="1" applyBorder="1" applyAlignment="1">
      <alignment horizontal="left" vertical="center" wrapText="1"/>
      <protection/>
    </xf>
    <xf numFmtId="38" fontId="23" fillId="0" borderId="12" xfId="42" applyNumberFormat="1" applyFont="1" applyFill="1" applyBorder="1" applyAlignment="1">
      <alignment vertical="center"/>
    </xf>
    <xf numFmtId="3" fontId="23" fillId="0" borderId="12" xfId="58" applyNumberFormat="1" applyFont="1" applyFill="1" applyBorder="1" applyAlignment="1">
      <alignment horizontal="right" vertical="center" wrapText="1"/>
      <protection/>
    </xf>
    <xf numFmtId="3" fontId="23" fillId="0" borderId="12" xfId="58" applyNumberFormat="1" applyFont="1" applyFill="1" applyBorder="1" applyAlignment="1">
      <alignment horizontal="center" vertical="center" wrapText="1"/>
      <protection/>
    </xf>
    <xf numFmtId="0" fontId="24" fillId="0" borderId="17" xfId="58" applyFont="1" applyFill="1" applyBorder="1" applyAlignment="1">
      <alignment horizontal="left" vertical="center" wrapText="1"/>
      <protection/>
    </xf>
    <xf numFmtId="0" fontId="24" fillId="0" borderId="11" xfId="58" applyFont="1" applyFill="1" applyBorder="1" applyAlignment="1">
      <alignment horizontal="left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3" fontId="22" fillId="34" borderId="10" xfId="58" applyNumberFormat="1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 wrapText="1"/>
      <protection/>
    </xf>
    <xf numFmtId="3" fontId="21" fillId="0" borderId="15" xfId="58" applyNumberFormat="1" applyFont="1" applyFill="1" applyBorder="1" applyAlignment="1">
      <alignment horizontal="center" vertical="center"/>
      <protection/>
    </xf>
    <xf numFmtId="3" fontId="22" fillId="0" borderId="15" xfId="58" applyNumberFormat="1" applyFont="1" applyFill="1" applyBorder="1" applyAlignment="1">
      <alignment horizontal="center" vertical="center"/>
      <protection/>
    </xf>
    <xf numFmtId="3" fontId="22" fillId="33" borderId="15" xfId="58" applyNumberFormat="1" applyFont="1" applyFill="1" applyBorder="1" applyAlignment="1">
      <alignment horizontal="center" vertical="center"/>
      <protection/>
    </xf>
    <xf numFmtId="3" fontId="22" fillId="33" borderId="10" xfId="58" applyNumberFormat="1" applyFont="1" applyFill="1" applyBorder="1" applyAlignment="1">
      <alignment horizontal="center" vertical="center"/>
      <protection/>
    </xf>
    <xf numFmtId="3" fontId="22" fillId="35" borderId="15" xfId="58" applyNumberFormat="1" applyFont="1" applyFill="1" applyBorder="1" applyAlignment="1">
      <alignment horizontal="center" vertical="center"/>
      <protection/>
    </xf>
    <xf numFmtId="3" fontId="22" fillId="35" borderId="10" xfId="58" applyNumberFormat="1" applyFont="1" applyFill="1" applyBorder="1" applyAlignment="1">
      <alignment horizontal="center" vertical="center"/>
      <protection/>
    </xf>
    <xf numFmtId="3" fontId="22" fillId="34" borderId="15" xfId="58" applyNumberFormat="1" applyFont="1" applyFill="1" applyBorder="1" applyAlignment="1">
      <alignment horizontal="center" vertical="center"/>
      <protection/>
    </xf>
    <xf numFmtId="3" fontId="22" fillId="33" borderId="16" xfId="58" applyNumberFormat="1" applyFont="1" applyFill="1" applyBorder="1" applyAlignment="1">
      <alignment horizontal="center" vertical="center"/>
      <protection/>
    </xf>
    <xf numFmtId="3" fontId="22" fillId="0" borderId="16" xfId="58" applyNumberFormat="1" applyFont="1" applyFill="1" applyBorder="1" applyAlignment="1">
      <alignment vertical="center"/>
      <protection/>
    </xf>
    <xf numFmtId="3" fontId="22" fillId="0" borderId="13" xfId="58" applyNumberFormat="1" applyFont="1" applyFill="1" applyBorder="1" applyAlignment="1">
      <alignment vertical="center"/>
      <protection/>
    </xf>
    <xf numFmtId="3" fontId="22" fillId="0" borderId="15" xfId="58" applyNumberFormat="1" applyFont="1" applyFill="1" applyBorder="1" applyAlignment="1">
      <alignment vertical="center"/>
      <protection/>
    </xf>
    <xf numFmtId="166" fontId="22" fillId="34" borderId="15" xfId="58" applyNumberFormat="1" applyFont="1" applyFill="1" applyBorder="1" applyAlignment="1">
      <alignment horizontal="center" vertical="center"/>
      <protection/>
    </xf>
    <xf numFmtId="166" fontId="22" fillId="34" borderId="16" xfId="58" applyNumberFormat="1" applyFont="1" applyFill="1" applyBorder="1" applyAlignment="1">
      <alignment horizontal="center" vertical="center"/>
      <protection/>
    </xf>
    <xf numFmtId="166" fontId="22" fillId="34" borderId="13" xfId="58" applyNumberFormat="1" applyFont="1" applyFill="1" applyBorder="1" applyAlignment="1">
      <alignment horizontal="center" vertical="center"/>
      <protection/>
    </xf>
    <xf numFmtId="3" fontId="22" fillId="34" borderId="16" xfId="58" applyNumberFormat="1" applyFont="1" applyFill="1" applyBorder="1" applyAlignment="1">
      <alignment horizontal="center" vertical="center"/>
      <protection/>
    </xf>
    <xf numFmtId="3" fontId="22" fillId="34" borderId="13" xfId="58" applyNumberFormat="1" applyFont="1" applyFill="1" applyBorder="1" applyAlignment="1">
      <alignment horizontal="center" vertical="center"/>
      <protection/>
    </xf>
    <xf numFmtId="0" fontId="21" fillId="34" borderId="15" xfId="58" applyFont="1" applyFill="1" applyBorder="1" applyAlignment="1">
      <alignment horizontal="center" vertical="center" wrapText="1"/>
      <protection/>
    </xf>
    <xf numFmtId="166" fontId="22" fillId="35" borderId="15" xfId="58" applyNumberFormat="1" applyFont="1" applyFill="1" applyBorder="1" applyAlignment="1">
      <alignment horizontal="center" vertical="center"/>
      <protection/>
    </xf>
    <xf numFmtId="166" fontId="22" fillId="35" borderId="16" xfId="58" applyNumberFormat="1" applyFont="1" applyFill="1" applyBorder="1" applyAlignment="1">
      <alignment horizontal="center" vertical="center"/>
      <protection/>
    </xf>
    <xf numFmtId="166" fontId="22" fillId="35" borderId="13" xfId="58" applyNumberFormat="1" applyFont="1" applyFill="1" applyBorder="1" applyAlignment="1">
      <alignment horizontal="center" vertical="center"/>
      <protection/>
    </xf>
    <xf numFmtId="3" fontId="22" fillId="35" borderId="16" xfId="58" applyNumberFormat="1" applyFont="1" applyFill="1" applyBorder="1" applyAlignment="1">
      <alignment horizontal="center" vertical="center"/>
      <protection/>
    </xf>
    <xf numFmtId="3" fontId="22" fillId="35" borderId="13" xfId="58" applyNumberFormat="1" applyFont="1" applyFill="1" applyBorder="1" applyAlignment="1">
      <alignment horizontal="center" vertical="center"/>
      <protection/>
    </xf>
    <xf numFmtId="3" fontId="14" fillId="33" borderId="15" xfId="58" applyNumberFormat="1" applyFont="1" applyFill="1" applyBorder="1" applyAlignment="1">
      <alignment horizontal="center" vertical="center"/>
      <protection/>
    </xf>
    <xf numFmtId="3" fontId="14" fillId="35" borderId="10" xfId="58" applyNumberFormat="1" applyFont="1" applyFill="1" applyBorder="1" applyAlignment="1">
      <alignment horizontal="center" vertical="center"/>
      <protection/>
    </xf>
    <xf numFmtId="3" fontId="28" fillId="0" borderId="15" xfId="58" applyNumberFormat="1" applyFont="1" applyFill="1" applyBorder="1" applyAlignment="1">
      <alignment horizontal="center" vertical="center"/>
      <protection/>
    </xf>
    <xf numFmtId="3" fontId="29" fillId="33" borderId="15" xfId="58" applyNumberFormat="1" applyFont="1" applyFill="1" applyBorder="1" applyAlignment="1">
      <alignment horizontal="center" vertical="center"/>
      <protection/>
    </xf>
    <xf numFmtId="3" fontId="28" fillId="33" borderId="10" xfId="58" applyNumberFormat="1" applyFont="1" applyFill="1" applyBorder="1" applyAlignment="1">
      <alignment horizontal="center" vertical="center"/>
      <protection/>
    </xf>
    <xf numFmtId="164" fontId="2" fillId="0" borderId="10" xfId="42" applyNumberFormat="1" applyFont="1" applyFill="1" applyBorder="1" applyAlignment="1">
      <alignment vertical="center"/>
    </xf>
    <xf numFmtId="164" fontId="0" fillId="0" borderId="10" xfId="42" applyNumberFormat="1" applyFont="1" applyFill="1" applyBorder="1" applyAlignment="1">
      <alignment vertical="center"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3" fontId="69" fillId="0" borderId="27" xfId="0" applyNumberFormat="1" applyFont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8" fontId="68" fillId="0" borderId="1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68" fillId="0" borderId="10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3" fontId="69" fillId="0" borderId="35" xfId="0" applyNumberFormat="1" applyFont="1" applyBorder="1" applyAlignment="1">
      <alignment horizontal="right" vertical="center"/>
    </xf>
    <xf numFmtId="3" fontId="69" fillId="0" borderId="28" xfId="0" applyNumberFormat="1" applyFont="1" applyBorder="1" applyAlignment="1">
      <alignment horizontal="right" vertical="center"/>
    </xf>
    <xf numFmtId="3" fontId="69" fillId="0" borderId="4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5" fontId="9" fillId="0" borderId="15" xfId="0" applyNumberFormat="1" applyFont="1" applyFill="1" applyBorder="1" applyAlignment="1" quotePrefix="1">
      <alignment horizontal="center" vertical="center"/>
    </xf>
    <xf numFmtId="165" fontId="9" fillId="0" borderId="13" xfId="0" applyNumberFormat="1" applyFont="1" applyFill="1" applyBorder="1" applyAlignment="1" quotePrefix="1">
      <alignment horizontal="center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46" xfId="0" applyNumberFormat="1" applyFont="1" applyFill="1" applyBorder="1" applyAlignment="1">
      <alignment horizontal="center" vertical="center" wrapText="1"/>
    </xf>
    <xf numFmtId="165" fontId="14" fillId="0" borderId="47" xfId="0" applyNumberFormat="1" applyFont="1" applyFill="1" applyBorder="1" applyAlignment="1">
      <alignment horizontal="center" vertical="center" wrapText="1"/>
    </xf>
    <xf numFmtId="165" fontId="14" fillId="0" borderId="48" xfId="0" applyNumberFormat="1" applyFont="1" applyFill="1" applyBorder="1" applyAlignment="1">
      <alignment horizontal="center" vertical="center" wrapText="1"/>
    </xf>
    <xf numFmtId="165" fontId="14" fillId="0" borderId="49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 quotePrefix="1">
      <alignment horizontal="center" vertical="center"/>
    </xf>
    <xf numFmtId="165" fontId="14" fillId="0" borderId="13" xfId="0" applyNumberFormat="1" applyFont="1" applyFill="1" applyBorder="1" applyAlignment="1" quotePrefix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3" fontId="2" fillId="33" borderId="12" xfId="42" applyNumberFormat="1" applyFont="1" applyFill="1" applyBorder="1" applyAlignment="1">
      <alignment horizontal="center" vertical="center"/>
    </xf>
    <xf numFmtId="3" fontId="2" fillId="33" borderId="11" xfId="42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32" borderId="10" xfId="42" applyNumberFormat="1" applyFont="1" applyFill="1" applyBorder="1" applyAlignment="1">
      <alignment horizontal="right" vertical="center"/>
    </xf>
    <xf numFmtId="3" fontId="0" fillId="33" borderId="12" xfId="42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3" fontId="46" fillId="32" borderId="10" xfId="42" applyNumberFormat="1" applyFont="1" applyFill="1" applyBorder="1" applyAlignment="1">
      <alignment horizontal="center" vertical="center"/>
    </xf>
    <xf numFmtId="3" fontId="1" fillId="33" borderId="12" xfId="59" applyNumberFormat="1" applyFont="1" applyFill="1" applyBorder="1" applyAlignment="1">
      <alignment horizontal="center" vertical="center"/>
      <protection/>
    </xf>
    <xf numFmtId="3" fontId="1" fillId="33" borderId="11" xfId="59" applyNumberFormat="1" applyFont="1" applyFill="1" applyBorder="1" applyAlignment="1">
      <alignment horizontal="center" vertical="center"/>
      <protection/>
    </xf>
    <xf numFmtId="3" fontId="63" fillId="33" borderId="12" xfId="0" applyNumberFormat="1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center" vertical="center"/>
    </xf>
    <xf numFmtId="164" fontId="2" fillId="32" borderId="12" xfId="42" applyNumberFormat="1" applyFont="1" applyFill="1" applyBorder="1" applyAlignment="1">
      <alignment horizontal="right" vertical="center"/>
    </xf>
    <xf numFmtId="164" fontId="2" fillId="32" borderId="11" xfId="42" applyNumberFormat="1" applyFont="1" applyFill="1" applyBorder="1" applyAlignment="1">
      <alignment horizontal="right" vertical="center"/>
    </xf>
    <xf numFmtId="3" fontId="2" fillId="32" borderId="12" xfId="42" applyNumberFormat="1" applyFont="1" applyFill="1" applyBorder="1" applyAlignment="1">
      <alignment horizontal="center" vertical="center"/>
    </xf>
    <xf numFmtId="3" fontId="2" fillId="32" borderId="11" xfId="42" applyNumberFormat="1" applyFont="1" applyFill="1" applyBorder="1" applyAlignment="1">
      <alignment horizontal="center" vertical="center"/>
    </xf>
    <xf numFmtId="3" fontId="0" fillId="33" borderId="12" xfId="42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3" fontId="15" fillId="33" borderId="12" xfId="59" applyNumberFormat="1" applyFont="1" applyFill="1" applyBorder="1" applyAlignment="1">
      <alignment horizontal="center" vertical="center"/>
      <protection/>
    </xf>
    <xf numFmtId="3" fontId="15" fillId="33" borderId="11" xfId="59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3" fontId="46" fillId="32" borderId="12" xfId="42" applyNumberFormat="1" applyFont="1" applyFill="1" applyBorder="1" applyAlignment="1">
      <alignment horizontal="center" vertical="center"/>
    </xf>
    <xf numFmtId="3" fontId="46" fillId="32" borderId="11" xfId="4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3" fontId="2" fillId="32" borderId="10" xfId="42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" fillId="33" borderId="10" xfId="42" applyNumberFormat="1" applyFont="1" applyFill="1" applyBorder="1" applyAlignment="1">
      <alignment horizontal="right" vertical="center"/>
    </xf>
    <xf numFmtId="164" fontId="2" fillId="33" borderId="10" xfId="42" applyNumberFormat="1" applyFont="1" applyFill="1" applyBorder="1" applyAlignment="1">
      <alignment horizontal="right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164" fontId="7" fillId="32" borderId="14" xfId="43" applyNumberFormat="1" applyFont="1" applyFill="1" applyBorder="1" applyAlignment="1">
      <alignment horizontal="center" vertical="center"/>
    </xf>
    <xf numFmtId="164" fontId="7" fillId="32" borderId="18" xfId="43" applyNumberFormat="1" applyFont="1" applyFill="1" applyBorder="1" applyAlignment="1">
      <alignment horizontal="center" vertical="center"/>
    </xf>
    <xf numFmtId="164" fontId="7" fillId="32" borderId="19" xfId="43" applyNumberFormat="1" applyFont="1" applyFill="1" applyBorder="1" applyAlignment="1">
      <alignment horizontal="center" vertical="center"/>
    </xf>
    <xf numFmtId="164" fontId="7" fillId="32" borderId="48" xfId="43" applyNumberFormat="1" applyFont="1" applyFill="1" applyBorder="1" applyAlignment="1">
      <alignment horizontal="center" vertical="center"/>
    </xf>
    <xf numFmtId="164" fontId="7" fillId="32" borderId="20" xfId="43" applyNumberFormat="1" applyFont="1" applyFill="1" applyBorder="1" applyAlignment="1">
      <alignment horizontal="center" vertical="center"/>
    </xf>
    <xf numFmtId="164" fontId="7" fillId="32" borderId="49" xfId="43" applyNumberFormat="1" applyFont="1" applyFill="1" applyBorder="1" applyAlignment="1">
      <alignment horizontal="center" vertical="center"/>
    </xf>
    <xf numFmtId="164" fontId="7" fillId="32" borderId="10" xfId="42" applyNumberFormat="1" applyFont="1" applyFill="1" applyBorder="1" applyAlignment="1">
      <alignment horizontal="right" vertical="center"/>
    </xf>
    <xf numFmtId="3" fontId="7" fillId="32" borderId="10" xfId="42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164" fontId="1" fillId="0" borderId="0" xfId="42" applyNumberFormat="1" applyFont="1" applyAlignment="1">
      <alignment horizontal="right"/>
    </xf>
    <xf numFmtId="164" fontId="1" fillId="0" borderId="20" xfId="42" applyNumberFormat="1" applyFont="1" applyBorder="1" applyAlignment="1">
      <alignment horizontal="right"/>
    </xf>
    <xf numFmtId="164" fontId="1" fillId="0" borderId="12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/>
    </xf>
    <xf numFmtId="164" fontId="1" fillId="0" borderId="12" xfId="40" applyNumberFormat="1" applyFont="1" applyBorder="1" applyAlignment="1">
      <alignment horizontal="left" wrapText="1"/>
    </xf>
    <xf numFmtId="164" fontId="15" fillId="0" borderId="12" xfId="40" applyNumberFormat="1" applyFont="1" applyBorder="1" applyAlignment="1">
      <alignment horizontal="left"/>
    </xf>
    <xf numFmtId="164" fontId="15" fillId="0" borderId="11" xfId="40" applyNumberFormat="1" applyFont="1" applyBorder="1" applyAlignment="1">
      <alignment horizontal="left"/>
    </xf>
    <xf numFmtId="164" fontId="15" fillId="0" borderId="15" xfId="40" applyNumberFormat="1" applyFont="1" applyBorder="1" applyAlignment="1">
      <alignment horizontal="center"/>
    </xf>
    <xf numFmtId="164" fontId="15" fillId="0" borderId="13" xfId="40" applyNumberFormat="1" applyFont="1" applyBorder="1" applyAlignment="1">
      <alignment horizontal="center"/>
    </xf>
    <xf numFmtId="164" fontId="15" fillId="0" borderId="16" xfId="40" applyNumberFormat="1" applyFont="1" applyBorder="1" applyAlignment="1">
      <alignment horizontal="center"/>
    </xf>
    <xf numFmtId="164" fontId="1" fillId="0" borderId="11" xfId="40" applyNumberFormat="1" applyFont="1" applyBorder="1" applyAlignment="1">
      <alignment horizontal="left" wrapText="1"/>
    </xf>
    <xf numFmtId="164" fontId="15" fillId="0" borderId="12" xfId="40" applyNumberFormat="1" applyFont="1" applyBorder="1" applyAlignment="1">
      <alignment horizontal="left" wrapText="1"/>
    </xf>
    <xf numFmtId="164" fontId="15" fillId="0" borderId="11" xfId="40" applyNumberFormat="1" applyFont="1" applyBorder="1" applyAlignment="1">
      <alignment horizontal="left" wrapText="1"/>
    </xf>
    <xf numFmtId="0" fontId="1" fillId="0" borderId="12" xfId="60" applyFill="1" applyBorder="1" applyAlignment="1">
      <alignment horizontal="center"/>
      <protection/>
    </xf>
    <xf numFmtId="0" fontId="1" fillId="0" borderId="11" xfId="60" applyFill="1" applyBorder="1" applyAlignment="1">
      <alignment horizontal="center"/>
      <protection/>
    </xf>
    <xf numFmtId="0" fontId="1" fillId="0" borderId="15" xfId="60" applyFill="1" applyBorder="1" applyAlignment="1">
      <alignment horizontal="center"/>
      <protection/>
    </xf>
    <xf numFmtId="0" fontId="1" fillId="0" borderId="13" xfId="60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6" xfId="60" applyFont="1" applyFill="1" applyBorder="1" applyAlignment="1">
      <alignment horizontal="center"/>
      <protection/>
    </xf>
    <xf numFmtId="0" fontId="1" fillId="0" borderId="16" xfId="60" applyFill="1" applyBorder="1" applyAlignment="1">
      <alignment horizontal="center"/>
      <protection/>
    </xf>
    <xf numFmtId="0" fontId="1" fillId="0" borderId="15" xfId="60" applyFill="1" applyBorder="1" applyAlignment="1">
      <alignment horizontal="left" wrapText="1"/>
      <protection/>
    </xf>
    <xf numFmtId="0" fontId="1" fillId="0" borderId="16" xfId="60" applyFill="1" applyBorder="1" applyAlignment="1">
      <alignment horizontal="left" wrapText="1"/>
      <protection/>
    </xf>
    <xf numFmtId="0" fontId="1" fillId="0" borderId="13" xfId="60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vertical="center" wrapText="1"/>
      <protection/>
    </xf>
    <xf numFmtId="0" fontId="1" fillId="0" borderId="18" xfId="60" applyFont="1" applyFill="1" applyBorder="1" applyAlignment="1">
      <alignment horizontal="left" vertical="center" wrapText="1"/>
      <protection/>
    </xf>
    <xf numFmtId="0" fontId="1" fillId="0" borderId="19" xfId="60" applyFont="1" applyFill="1" applyBorder="1" applyAlignment="1">
      <alignment horizontal="left" vertical="center" wrapText="1"/>
      <protection/>
    </xf>
    <xf numFmtId="0" fontId="1" fillId="0" borderId="48" xfId="60" applyFont="1" applyFill="1" applyBorder="1" applyAlignment="1">
      <alignment horizontal="left" vertical="center" wrapText="1"/>
      <protection/>
    </xf>
    <xf numFmtId="0" fontId="1" fillId="0" borderId="20" xfId="60" applyFont="1" applyFill="1" applyBorder="1" applyAlignment="1">
      <alignment horizontal="left" vertical="center" wrapText="1"/>
      <protection/>
    </xf>
    <xf numFmtId="0" fontId="1" fillId="0" borderId="49" xfId="60" applyFont="1" applyFill="1" applyBorder="1" applyAlignment="1">
      <alignment horizontal="left" vertical="center" wrapText="1"/>
      <protection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16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16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center" vertical="center"/>
    </xf>
    <xf numFmtId="38" fontId="12" fillId="0" borderId="16" xfId="45" applyNumberFormat="1" applyFont="1" applyFill="1" applyBorder="1" applyAlignment="1">
      <alignment horizontal="center" vertical="center"/>
    </xf>
    <xf numFmtId="38" fontId="12" fillId="0" borderId="13" xfId="45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9" xfId="0" applyFont="1" applyFill="1" applyBorder="1" applyAlignment="1" quotePrefix="1">
      <alignment horizontal="center" vertical="center"/>
    </xf>
    <xf numFmtId="0" fontId="12" fillId="0" borderId="48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 quotePrefix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right" vertical="center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/>
    </xf>
    <xf numFmtId="164" fontId="23" fillId="0" borderId="0" xfId="44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38" fontId="24" fillId="0" borderId="0" xfId="42" applyNumberFormat="1" applyFont="1" applyFill="1" applyBorder="1" applyAlignment="1">
      <alignment horizontal="right" vertical="center"/>
    </xf>
    <xf numFmtId="164" fontId="23" fillId="0" borderId="15" xfId="44" applyNumberFormat="1" applyFont="1" applyFill="1" applyBorder="1" applyAlignment="1">
      <alignment horizontal="center"/>
    </xf>
    <xf numFmtId="164" fontId="23" fillId="0" borderId="13" xfId="44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22" fillId="34" borderId="15" xfId="58" applyNumberFormat="1" applyFont="1" applyFill="1" applyBorder="1" applyAlignment="1">
      <alignment horizontal="center" vertical="center"/>
      <protection/>
    </xf>
    <xf numFmtId="3" fontId="22" fillId="34" borderId="16" xfId="58" applyNumberFormat="1" applyFont="1" applyFill="1" applyBorder="1" applyAlignment="1">
      <alignment horizontal="center" vertical="center"/>
      <protection/>
    </xf>
    <xf numFmtId="3" fontId="22" fillId="34" borderId="13" xfId="58" applyNumberFormat="1" applyFont="1" applyFill="1" applyBorder="1" applyAlignment="1">
      <alignment horizontal="center" vertical="center"/>
      <protection/>
    </xf>
    <xf numFmtId="3" fontId="22" fillId="35" borderId="15" xfId="58" applyNumberFormat="1" applyFont="1" applyFill="1" applyBorder="1" applyAlignment="1">
      <alignment horizontal="center" vertical="center"/>
      <protection/>
    </xf>
    <xf numFmtId="3" fontId="22" fillId="35" borderId="16" xfId="58" applyNumberFormat="1" applyFont="1" applyFill="1" applyBorder="1" applyAlignment="1">
      <alignment horizontal="center" vertical="center"/>
      <protection/>
    </xf>
    <xf numFmtId="3" fontId="22" fillId="35" borderId="13" xfId="58" applyNumberFormat="1" applyFont="1" applyFill="1" applyBorder="1" applyAlignment="1">
      <alignment horizontal="center" vertical="center"/>
      <protection/>
    </xf>
    <xf numFmtId="1" fontId="21" fillId="34" borderId="15" xfId="58" applyNumberFormat="1" applyFont="1" applyFill="1" applyBorder="1" applyAlignment="1">
      <alignment horizontal="center" vertical="center"/>
      <protection/>
    </xf>
    <xf numFmtId="1" fontId="21" fillId="34" borderId="13" xfId="58" applyNumberFormat="1" applyFont="1" applyFill="1" applyBorder="1" applyAlignment="1">
      <alignment horizontal="center" vertical="center"/>
      <protection/>
    </xf>
    <xf numFmtId="0" fontId="21" fillId="34" borderId="15" xfId="58" applyFont="1" applyFill="1" applyBorder="1" applyAlignment="1">
      <alignment horizontal="center" vertical="center" wrapText="1"/>
      <protection/>
    </xf>
    <xf numFmtId="0" fontId="21" fillId="34" borderId="16" xfId="58" applyFont="1" applyFill="1" applyBorder="1" applyAlignment="1">
      <alignment horizontal="center" vertical="center" wrapText="1"/>
      <protection/>
    </xf>
    <xf numFmtId="0" fontId="21" fillId="34" borderId="13" xfId="58" applyFont="1" applyFill="1" applyBorder="1" applyAlignment="1">
      <alignment horizontal="center" vertical="center" wrapText="1"/>
      <protection/>
    </xf>
    <xf numFmtId="1" fontId="21" fillId="0" borderId="10" xfId="58" applyNumberFormat="1" applyFont="1" applyFill="1" applyBorder="1" applyAlignment="1">
      <alignment horizontal="center" vertical="center"/>
      <protection/>
    </xf>
    <xf numFmtId="0" fontId="22" fillId="33" borderId="15" xfId="58" applyFont="1" applyFill="1" applyBorder="1" applyAlignment="1">
      <alignment horizontal="center" vertical="center" wrapText="1"/>
      <protection/>
    </xf>
    <xf numFmtId="0" fontId="22" fillId="33" borderId="16" xfId="58" applyFont="1" applyFill="1" applyBorder="1" applyAlignment="1">
      <alignment horizontal="center" vertical="center" wrapText="1"/>
      <protection/>
    </xf>
    <xf numFmtId="3" fontId="22" fillId="33" borderId="15" xfId="58" applyNumberFormat="1" applyFont="1" applyFill="1" applyBorder="1" applyAlignment="1">
      <alignment horizontal="center" vertical="center"/>
      <protection/>
    </xf>
    <xf numFmtId="3" fontId="22" fillId="33" borderId="16" xfId="58" applyNumberFormat="1" applyFont="1" applyFill="1" applyBorder="1" applyAlignment="1">
      <alignment horizontal="center" vertical="center"/>
      <protection/>
    </xf>
    <xf numFmtId="3" fontId="22" fillId="33" borderId="13" xfId="58" applyNumberFormat="1" applyFont="1" applyFill="1" applyBorder="1" applyAlignment="1">
      <alignment horizontal="center" vertical="center"/>
      <protection/>
    </xf>
    <xf numFmtId="0" fontId="22" fillId="35" borderId="15" xfId="58" applyFont="1" applyFill="1" applyBorder="1" applyAlignment="1">
      <alignment horizontal="center" vertical="center" wrapText="1"/>
      <protection/>
    </xf>
    <xf numFmtId="0" fontId="22" fillId="35" borderId="16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3" fontId="22" fillId="0" borderId="15" xfId="58" applyNumberFormat="1" applyFont="1" applyFill="1" applyBorder="1" applyAlignment="1">
      <alignment horizontal="center" vertical="center"/>
      <protection/>
    </xf>
    <xf numFmtId="3" fontId="22" fillId="0" borderId="16" xfId="58" applyNumberFormat="1" applyFont="1" applyFill="1" applyBorder="1" applyAlignment="1">
      <alignment horizontal="center" vertical="center"/>
      <protection/>
    </xf>
    <xf numFmtId="3" fontId="22" fillId="0" borderId="13" xfId="58" applyNumberFormat="1" applyFont="1" applyFill="1" applyBorder="1" applyAlignment="1">
      <alignment horizontal="center" vertical="center"/>
      <protection/>
    </xf>
    <xf numFmtId="3" fontId="21" fillId="0" borderId="15" xfId="58" applyNumberFormat="1" applyFont="1" applyFill="1" applyBorder="1" applyAlignment="1">
      <alignment horizontal="center" vertical="center"/>
      <protection/>
    </xf>
    <xf numFmtId="3" fontId="21" fillId="0" borderId="16" xfId="58" applyNumberFormat="1" applyFont="1" applyFill="1" applyBorder="1" applyAlignment="1">
      <alignment horizontal="center" vertical="center"/>
      <protection/>
    </xf>
    <xf numFmtId="3" fontId="21" fillId="0" borderId="13" xfId="58" applyNumberFormat="1" applyFont="1" applyFill="1" applyBorder="1" applyAlignment="1">
      <alignment horizontal="center" vertical="center"/>
      <protection/>
    </xf>
    <xf numFmtId="166" fontId="21" fillId="0" borderId="10" xfId="58" applyNumberFormat="1" applyFont="1" applyFill="1" applyBorder="1" applyAlignment="1">
      <alignment horizontal="center" vertical="center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166" fontId="21" fillId="0" borderId="15" xfId="58" applyNumberFormat="1" applyFont="1" applyFill="1" applyBorder="1" applyAlignment="1">
      <alignment horizontal="center" vertical="center"/>
      <protection/>
    </xf>
    <xf numFmtId="166" fontId="21" fillId="0" borderId="16" xfId="58" applyNumberFormat="1" applyFont="1" applyFill="1" applyBorder="1" applyAlignment="1">
      <alignment horizontal="center" vertical="center"/>
      <protection/>
    </xf>
    <xf numFmtId="166" fontId="21" fillId="0" borderId="13" xfId="58" applyNumberFormat="1" applyFont="1" applyFill="1" applyBorder="1" applyAlignment="1">
      <alignment horizontal="center" vertical="center"/>
      <protection/>
    </xf>
    <xf numFmtId="166" fontId="22" fillId="33" borderId="10" xfId="58" applyNumberFormat="1" applyFont="1" applyFill="1" applyBorder="1" applyAlignment="1">
      <alignment horizontal="center" vertical="center"/>
      <protection/>
    </xf>
    <xf numFmtId="0" fontId="22" fillId="34" borderId="15" xfId="58" applyFont="1" applyFill="1" applyBorder="1" applyAlignment="1">
      <alignment horizontal="center" vertical="center" wrapText="1"/>
      <protection/>
    </xf>
    <xf numFmtId="0" fontId="22" fillId="34" borderId="16" xfId="58" applyFont="1" applyFill="1" applyBorder="1" applyAlignment="1">
      <alignment horizontal="center" vertical="center" wrapText="1"/>
      <protection/>
    </xf>
    <xf numFmtId="0" fontId="22" fillId="33" borderId="15" xfId="58" applyFont="1" applyFill="1" applyBorder="1" applyAlignment="1">
      <alignment horizontal="center" vertical="center"/>
      <protection/>
    </xf>
    <xf numFmtId="0" fontId="22" fillId="33" borderId="16" xfId="58" applyFont="1" applyFill="1" applyBorder="1" applyAlignment="1">
      <alignment horizontal="center" vertical="center"/>
      <protection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 wrapText="1"/>
      <protection/>
    </xf>
    <xf numFmtId="0" fontId="22" fillId="0" borderId="16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/>
      <protection/>
    </xf>
    <xf numFmtId="0" fontId="21" fillId="0" borderId="16" xfId="58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 vertical="center"/>
    </xf>
    <xf numFmtId="165" fontId="22" fillId="0" borderId="15" xfId="58" applyNumberFormat="1" applyFont="1" applyFill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/>
      <protection/>
    </xf>
    <xf numFmtId="0" fontId="22" fillId="0" borderId="16" xfId="58" applyFont="1" applyFill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 vertical="center"/>
      <protection/>
    </xf>
    <xf numFmtId="165" fontId="22" fillId="0" borderId="10" xfId="58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0" fontId="22" fillId="0" borderId="18" xfId="58" applyFont="1" applyFill="1" applyBorder="1" applyAlignment="1">
      <alignment horizontal="center" vertical="center" wrapText="1"/>
      <protection/>
    </xf>
    <xf numFmtId="0" fontId="22" fillId="0" borderId="19" xfId="58" applyFont="1" applyFill="1" applyBorder="1" applyAlignment="1">
      <alignment horizontal="center" vertical="center" wrapText="1"/>
      <protection/>
    </xf>
    <xf numFmtId="0" fontId="22" fillId="0" borderId="46" xfId="58" applyFont="1" applyFill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22" fillId="0" borderId="47" xfId="58" applyFont="1" applyFill="1" applyBorder="1" applyAlignment="1">
      <alignment horizontal="center" vertical="center" wrapText="1"/>
      <protection/>
    </xf>
    <xf numFmtId="0" fontId="22" fillId="0" borderId="48" xfId="58" applyFont="1" applyFill="1" applyBorder="1" applyAlignment="1">
      <alignment horizontal="center" vertical="center" wrapText="1"/>
      <protection/>
    </xf>
    <xf numFmtId="0" fontId="22" fillId="0" borderId="20" xfId="58" applyFont="1" applyFill="1" applyBorder="1" applyAlignment="1">
      <alignment horizontal="center" vertical="center" wrapText="1"/>
      <protection/>
    </xf>
    <xf numFmtId="0" fontId="22" fillId="0" borderId="49" xfId="58" applyFont="1" applyFill="1" applyBorder="1" applyAlignment="1">
      <alignment horizontal="center" vertical="center" wrapText="1"/>
      <protection/>
    </xf>
    <xf numFmtId="3" fontId="22" fillId="34" borderId="12" xfId="58" applyNumberFormat="1" applyFont="1" applyFill="1" applyBorder="1" applyAlignment="1">
      <alignment horizontal="center" vertical="center"/>
      <protection/>
    </xf>
    <xf numFmtId="3" fontId="22" fillId="34" borderId="21" xfId="58" applyNumberFormat="1" applyFont="1" applyFill="1" applyBorder="1" applyAlignment="1">
      <alignment horizontal="center" vertical="center"/>
      <protection/>
    </xf>
    <xf numFmtId="3" fontId="22" fillId="34" borderId="11" xfId="58" applyNumberFormat="1" applyFont="1" applyFill="1" applyBorder="1" applyAlignment="1">
      <alignment horizontal="center" vertical="center"/>
      <protection/>
    </xf>
    <xf numFmtId="3" fontId="22" fillId="34" borderId="12" xfId="58" applyNumberFormat="1" applyFont="1" applyFill="1" applyBorder="1" applyAlignment="1">
      <alignment horizontal="center" vertical="center" wrapText="1"/>
      <protection/>
    </xf>
    <xf numFmtId="3" fontId="22" fillId="34" borderId="21" xfId="58" applyNumberFormat="1" applyFont="1" applyFill="1" applyBorder="1" applyAlignment="1">
      <alignment horizontal="center" vertical="center" wrapText="1"/>
      <protection/>
    </xf>
    <xf numFmtId="3" fontId="22" fillId="34" borderId="11" xfId="58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/>
      <protection/>
    </xf>
    <xf numFmtId="0" fontId="22" fillId="0" borderId="18" xfId="58" applyFont="1" applyFill="1" applyBorder="1" applyAlignment="1">
      <alignment horizontal="center" vertical="center"/>
      <protection/>
    </xf>
    <xf numFmtId="0" fontId="22" fillId="0" borderId="19" xfId="58" applyFont="1" applyFill="1" applyBorder="1" applyAlignment="1">
      <alignment horizontal="center" vertical="center"/>
      <protection/>
    </xf>
    <xf numFmtId="0" fontId="22" fillId="0" borderId="48" xfId="58" applyFont="1" applyFill="1" applyBorder="1" applyAlignment="1">
      <alignment horizontal="center" vertical="center"/>
      <protection/>
    </xf>
    <xf numFmtId="0" fontId="22" fillId="0" borderId="20" xfId="58" applyFont="1" applyFill="1" applyBorder="1" applyAlignment="1">
      <alignment horizontal="center" vertical="center"/>
      <protection/>
    </xf>
    <xf numFmtId="0" fontId="22" fillId="0" borderId="49" xfId="58" applyFont="1" applyFill="1" applyBorder="1" applyAlignment="1">
      <alignment horizontal="center" vertical="center"/>
      <protection/>
    </xf>
    <xf numFmtId="0" fontId="22" fillId="33" borderId="14" xfId="58" applyFont="1" applyFill="1" applyBorder="1" applyAlignment="1">
      <alignment horizontal="center" vertical="center"/>
      <protection/>
    </xf>
    <xf numFmtId="0" fontId="22" fillId="33" borderId="48" xfId="58" applyFont="1" applyFill="1" applyBorder="1" applyAlignment="1">
      <alignment horizontal="center" vertical="center"/>
      <protection/>
    </xf>
    <xf numFmtId="0" fontId="21" fillId="0" borderId="15" xfId="58" applyNumberFormat="1" applyFont="1" applyFill="1" applyBorder="1" applyAlignment="1">
      <alignment horizontal="center" vertical="center"/>
      <protection/>
    </xf>
    <xf numFmtId="0" fontId="21" fillId="0" borderId="16" xfId="58" applyNumberFormat="1" applyFont="1" applyFill="1" applyBorder="1" applyAlignment="1">
      <alignment horizontal="center" vertical="center"/>
      <protection/>
    </xf>
    <xf numFmtId="0" fontId="21" fillId="0" borderId="13" xfId="58" applyNumberFormat="1" applyFont="1" applyFill="1" applyBorder="1" applyAlignment="1">
      <alignment horizontal="center" vertical="center"/>
      <protection/>
    </xf>
    <xf numFmtId="166" fontId="22" fillId="0" borderId="10" xfId="58" applyNumberFormat="1" applyFont="1" applyFill="1" applyBorder="1" applyAlignment="1">
      <alignment horizontal="center" vertical="center"/>
      <protection/>
    </xf>
    <xf numFmtId="166" fontId="22" fillId="35" borderId="10" xfId="58" applyNumberFormat="1" applyFont="1" applyFill="1" applyBorder="1" applyAlignment="1">
      <alignment horizontal="center" vertical="center"/>
      <protection/>
    </xf>
    <xf numFmtId="166" fontId="22" fillId="34" borderId="10" xfId="58" applyNumberFormat="1" applyFont="1" applyFill="1" applyBorder="1" applyAlignment="1">
      <alignment horizontal="center" vertical="center"/>
      <protection/>
    </xf>
    <xf numFmtId="1" fontId="21" fillId="0" borderId="15" xfId="58" applyNumberFormat="1" applyFont="1" applyFill="1" applyBorder="1" applyAlignment="1">
      <alignment horizontal="center" vertical="center"/>
      <protection/>
    </xf>
    <xf numFmtId="1" fontId="21" fillId="0" borderId="13" xfId="58" applyNumberFormat="1" applyFont="1" applyFill="1" applyBorder="1" applyAlignment="1">
      <alignment horizontal="center" vertical="center"/>
      <protection/>
    </xf>
    <xf numFmtId="1" fontId="22" fillId="34" borderId="15" xfId="58" applyNumberFormat="1" applyFont="1" applyFill="1" applyBorder="1" applyAlignment="1">
      <alignment horizontal="center" vertical="center"/>
      <protection/>
    </xf>
    <xf numFmtId="1" fontId="22" fillId="34" borderId="13" xfId="58" applyNumberFormat="1" applyFont="1" applyFill="1" applyBorder="1" applyAlignment="1">
      <alignment horizontal="center" vertical="center"/>
      <protection/>
    </xf>
    <xf numFmtId="0" fontId="22" fillId="35" borderId="13" xfId="58" applyFont="1" applyFill="1" applyBorder="1" applyAlignment="1">
      <alignment horizontal="center" vertical="center" wrapText="1"/>
      <protection/>
    </xf>
    <xf numFmtId="3" fontId="14" fillId="35" borderId="15" xfId="58" applyNumberFormat="1" applyFont="1" applyFill="1" applyBorder="1" applyAlignment="1">
      <alignment horizontal="center" vertical="center"/>
      <protection/>
    </xf>
    <xf numFmtId="3" fontId="14" fillId="35" borderId="16" xfId="58" applyNumberFormat="1" applyFont="1" applyFill="1" applyBorder="1" applyAlignment="1">
      <alignment horizontal="center" vertical="center"/>
      <protection/>
    </xf>
    <xf numFmtId="3" fontId="14" fillId="35" borderId="13" xfId="58" applyNumberFormat="1" applyFont="1" applyFill="1" applyBorder="1" applyAlignment="1">
      <alignment horizontal="center" vertical="center"/>
      <protection/>
    </xf>
    <xf numFmtId="3" fontId="28" fillId="0" borderId="15" xfId="58" applyNumberFormat="1" applyFont="1" applyFill="1" applyBorder="1" applyAlignment="1">
      <alignment horizontal="center" vertical="center"/>
      <protection/>
    </xf>
    <xf numFmtId="3" fontId="28" fillId="0" borderId="16" xfId="58" applyNumberFormat="1" applyFont="1" applyFill="1" applyBorder="1" applyAlignment="1">
      <alignment horizontal="center" vertical="center"/>
      <protection/>
    </xf>
    <xf numFmtId="3" fontId="28" fillId="0" borderId="13" xfId="58" applyNumberFormat="1" applyFont="1" applyFill="1" applyBorder="1" applyAlignment="1">
      <alignment horizontal="center" vertical="center"/>
      <protection/>
    </xf>
    <xf numFmtId="3" fontId="29" fillId="0" borderId="15" xfId="58" applyNumberFormat="1" applyFont="1" applyFill="1" applyBorder="1" applyAlignment="1">
      <alignment horizontal="center" vertical="center"/>
      <protection/>
    </xf>
    <xf numFmtId="3" fontId="29" fillId="0" borderId="16" xfId="58" applyNumberFormat="1" applyFont="1" applyFill="1" applyBorder="1" applyAlignment="1">
      <alignment horizontal="center" vertical="center"/>
      <protection/>
    </xf>
    <xf numFmtId="3" fontId="29" fillId="0" borderId="13" xfId="58" applyNumberFormat="1" applyFont="1" applyFill="1" applyBorder="1" applyAlignment="1">
      <alignment horizontal="center" vertical="center"/>
      <protection/>
    </xf>
    <xf numFmtId="0" fontId="28" fillId="0" borderId="15" xfId="58" applyFont="1" applyFill="1" applyBorder="1" applyAlignment="1">
      <alignment horizontal="center" vertical="center"/>
      <protection/>
    </xf>
    <xf numFmtId="0" fontId="28" fillId="0" borderId="16" xfId="58" applyFont="1" applyFill="1" applyBorder="1" applyAlignment="1">
      <alignment horizontal="center" vertical="center"/>
      <protection/>
    </xf>
    <xf numFmtId="166" fontId="28" fillId="0" borderId="15" xfId="58" applyNumberFormat="1" applyFont="1" applyFill="1" applyBorder="1" applyAlignment="1">
      <alignment horizontal="center" vertical="center"/>
      <protection/>
    </xf>
    <xf numFmtId="166" fontId="28" fillId="0" borderId="16" xfId="58" applyNumberFormat="1" applyFont="1" applyFill="1" applyBorder="1" applyAlignment="1">
      <alignment horizontal="center" vertical="center"/>
      <protection/>
    </xf>
    <xf numFmtId="166" fontId="28" fillId="0" borderId="13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012.évi ktgvetés mellékleteti1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gyzo\AppData\Local\Temp\Dokumentumok\2015.&#233;vi%20k&#246;lts&#233;gvet&#233;s\2015.Hivatal\2015.hiv.ktg.vet\El&#337;terjeszt&#233;s-hivatal%202015.&#233;vi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2015.%20III.%20n&#233;vi%20besz&#225;mol&#243;\2015.&#233;vi%20k&#246;lts&#233;gvet&#233;s\2015.%20&#211;voda%20k&#246;lts&#233;gvet&#233;s\2015.%20&#243;voda%20szem&#233;ly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2">
        <row r="15">
          <cell r="AG15">
            <v>9852</v>
          </cell>
          <cell r="AK15">
            <v>11411</v>
          </cell>
        </row>
        <row r="19">
          <cell r="AG19">
            <v>2527.4900000000002</v>
          </cell>
          <cell r="AK19">
            <v>3041.8700000000003</v>
          </cell>
        </row>
        <row r="50">
          <cell r="AG50">
            <v>5009.55</v>
          </cell>
          <cell r="AK50">
            <v>5676.35</v>
          </cell>
        </row>
        <row r="51">
          <cell r="AG51">
            <v>977</v>
          </cell>
          <cell r="AK51">
            <v>953</v>
          </cell>
        </row>
        <row r="58">
          <cell r="AG58">
            <v>687</v>
          </cell>
          <cell r="AK58">
            <v>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rkalkuláció"/>
      <sheetName val="bérkalkuláció (20150206)"/>
    </sheetNames>
    <sheetDataSet>
      <sheetData sheetId="1">
        <row r="8">
          <cell r="O8">
            <v>5811.900250000001</v>
          </cell>
          <cell r="P8">
            <v>90</v>
          </cell>
          <cell r="V8">
            <v>14.994000000000002</v>
          </cell>
          <cell r="W8">
            <v>17.136</v>
          </cell>
        </row>
        <row r="16">
          <cell r="O16">
            <v>320</v>
          </cell>
        </row>
        <row r="24">
          <cell r="O24">
            <v>11154.000199999999</v>
          </cell>
          <cell r="P24">
            <v>291</v>
          </cell>
          <cell r="R24">
            <v>56</v>
          </cell>
          <cell r="V24">
            <v>48.48060000000001</v>
          </cell>
          <cell r="W24">
            <v>55.4064</v>
          </cell>
        </row>
        <row r="27">
          <cell r="O27">
            <v>821.5</v>
          </cell>
          <cell r="P27">
            <v>30</v>
          </cell>
        </row>
        <row r="29">
          <cell r="O29">
            <v>660</v>
          </cell>
        </row>
        <row r="30">
          <cell r="O30">
            <v>247.5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Layout" zoomScale="70" zoomScalePageLayoutView="70" workbookViewId="0" topLeftCell="A4">
      <selection activeCell="K14" sqref="K14"/>
    </sheetView>
  </sheetViews>
  <sheetFormatPr defaultColWidth="9.00390625" defaultRowHeight="12.75"/>
  <cols>
    <col min="1" max="1" width="7.875" style="102" bestFit="1" customWidth="1"/>
    <col min="2" max="2" width="10.25390625" style="110" customWidth="1"/>
    <col min="3" max="3" width="59.875" style="102" customWidth="1"/>
    <col min="4" max="6" width="13.625" style="102" customWidth="1"/>
    <col min="7" max="7" width="11.875" style="110" bestFit="1" customWidth="1"/>
    <col min="8" max="8" width="49.875" style="102" customWidth="1"/>
    <col min="9" max="9" width="14.375" style="102" customWidth="1"/>
    <col min="10" max="11" width="13.625" style="102" bestFit="1" customWidth="1"/>
    <col min="12" max="16384" width="9.125" style="102" customWidth="1"/>
  </cols>
  <sheetData>
    <row r="1" spans="1:9" ht="15">
      <c r="A1" s="657"/>
      <c r="B1" s="657"/>
      <c r="H1" s="656" t="s">
        <v>1027</v>
      </c>
      <c r="I1" s="656"/>
    </row>
    <row r="2" spans="1:11" ht="15.75">
      <c r="A2" s="654" t="s">
        <v>375</v>
      </c>
      <c r="B2" s="348" t="s">
        <v>3</v>
      </c>
      <c r="C2" s="348" t="s">
        <v>168</v>
      </c>
      <c r="D2" s="348" t="s">
        <v>5</v>
      </c>
      <c r="E2" s="348"/>
      <c r="F2" s="348"/>
      <c r="G2" s="348" t="s">
        <v>6</v>
      </c>
      <c r="H2" s="348" t="s">
        <v>7</v>
      </c>
      <c r="I2" s="348" t="s">
        <v>357</v>
      </c>
      <c r="J2" s="347" t="s">
        <v>720</v>
      </c>
      <c r="K2" s="347" t="s">
        <v>721</v>
      </c>
    </row>
    <row r="3" spans="1:11" ht="40.5" customHeight="1">
      <c r="A3" s="655"/>
      <c r="B3" s="655" t="s">
        <v>358</v>
      </c>
      <c r="C3" s="655"/>
      <c r="D3" s="655"/>
      <c r="E3" s="655"/>
      <c r="F3" s="655"/>
      <c r="G3" s="655" t="s">
        <v>359</v>
      </c>
      <c r="H3" s="655"/>
      <c r="I3" s="655"/>
      <c r="J3" s="655"/>
      <c r="K3" s="655"/>
    </row>
    <row r="4" spans="1:11" s="105" customFormat="1" ht="35.25" customHeight="1">
      <c r="A4" s="655"/>
      <c r="B4" s="103" t="s">
        <v>360</v>
      </c>
      <c r="C4" s="104" t="s">
        <v>9</v>
      </c>
      <c r="D4" s="103" t="s">
        <v>361</v>
      </c>
      <c r="E4" s="103" t="s">
        <v>1031</v>
      </c>
      <c r="F4" s="103" t="s">
        <v>1032</v>
      </c>
      <c r="G4" s="103" t="s">
        <v>360</v>
      </c>
      <c r="H4" s="104" t="s">
        <v>9</v>
      </c>
      <c r="I4" s="103" t="s">
        <v>361</v>
      </c>
      <c r="J4" s="103" t="s">
        <v>1031</v>
      </c>
      <c r="K4" s="103" t="s">
        <v>1032</v>
      </c>
    </row>
    <row r="5" spans="1:11" ht="29.25" customHeight="1">
      <c r="A5" s="279">
        <v>1</v>
      </c>
      <c r="B5" s="106" t="s">
        <v>190</v>
      </c>
      <c r="C5" s="107" t="s">
        <v>189</v>
      </c>
      <c r="D5" s="108">
        <v>60051</v>
      </c>
      <c r="E5" s="108">
        <v>60191</v>
      </c>
      <c r="F5" s="108">
        <v>60191</v>
      </c>
      <c r="G5" s="280" t="s">
        <v>362</v>
      </c>
      <c r="H5" s="109" t="s">
        <v>363</v>
      </c>
      <c r="I5" s="108">
        <v>9382</v>
      </c>
      <c r="J5" s="345">
        <v>12486</v>
      </c>
      <c r="K5" s="345">
        <v>15087</v>
      </c>
    </row>
    <row r="6" spans="1:11" ht="29.25" customHeight="1">
      <c r="A6" s="279">
        <v>2</v>
      </c>
      <c r="B6" s="106" t="s">
        <v>213</v>
      </c>
      <c r="C6" s="107" t="s">
        <v>212</v>
      </c>
      <c r="D6" s="108" t="e">
        <f>SUM('2.m'!#REF!)</f>
        <v>#REF!</v>
      </c>
      <c r="E6" s="108">
        <v>28721</v>
      </c>
      <c r="F6" s="108">
        <v>29098</v>
      </c>
      <c r="G6" s="280" t="s">
        <v>364</v>
      </c>
      <c r="H6" s="109" t="s">
        <v>365</v>
      </c>
      <c r="I6" s="108">
        <v>2360</v>
      </c>
      <c r="J6" s="345">
        <v>2799</v>
      </c>
      <c r="K6" s="345">
        <v>3105</v>
      </c>
    </row>
    <row r="7" spans="1:11" ht="29.25" customHeight="1">
      <c r="A7" s="279">
        <v>3</v>
      </c>
      <c r="B7" s="106" t="s">
        <v>224</v>
      </c>
      <c r="C7" s="107" t="s">
        <v>223</v>
      </c>
      <c r="D7" s="108">
        <v>15851</v>
      </c>
      <c r="E7" s="108">
        <v>16121</v>
      </c>
      <c r="F7" s="108">
        <v>16630</v>
      </c>
      <c r="G7" s="280" t="s">
        <v>366</v>
      </c>
      <c r="H7" s="109" t="s">
        <v>19</v>
      </c>
      <c r="I7" s="108">
        <v>38627</v>
      </c>
      <c r="J7" s="345">
        <v>39827</v>
      </c>
      <c r="K7" s="345">
        <v>34341</v>
      </c>
    </row>
    <row r="8" spans="1:11" ht="29.25" customHeight="1">
      <c r="A8" s="279">
        <v>4</v>
      </c>
      <c r="B8" s="106" t="s">
        <v>227</v>
      </c>
      <c r="C8" s="107" t="s">
        <v>226</v>
      </c>
      <c r="D8" s="108" t="e">
        <f>SUM('2.m'!#REF!)</f>
        <v>#REF!</v>
      </c>
      <c r="E8" s="108">
        <v>1456</v>
      </c>
      <c r="F8" s="108">
        <v>1456</v>
      </c>
      <c r="G8" s="280" t="s">
        <v>367</v>
      </c>
      <c r="H8" s="107" t="s">
        <v>103</v>
      </c>
      <c r="I8" s="108">
        <v>2178</v>
      </c>
      <c r="J8" s="345">
        <v>2206</v>
      </c>
      <c r="K8" s="345">
        <v>2301</v>
      </c>
    </row>
    <row r="9" spans="1:11" ht="29.25" customHeight="1">
      <c r="A9" s="279">
        <v>5</v>
      </c>
      <c r="B9" s="106" t="s">
        <v>1018</v>
      </c>
      <c r="C9" s="107" t="s">
        <v>1019</v>
      </c>
      <c r="D9" s="108">
        <v>0</v>
      </c>
      <c r="E9" s="108">
        <v>1232</v>
      </c>
      <c r="F9" s="108">
        <v>1485</v>
      </c>
      <c r="G9" s="280" t="s">
        <v>368</v>
      </c>
      <c r="H9" s="108" t="s">
        <v>21</v>
      </c>
      <c r="I9" s="108">
        <v>75121</v>
      </c>
      <c r="J9" s="345">
        <v>33143</v>
      </c>
      <c r="K9" s="345">
        <v>33247</v>
      </c>
    </row>
    <row r="10" spans="1:11" ht="29.25" customHeight="1">
      <c r="A10" s="279">
        <v>6</v>
      </c>
      <c r="B10" s="106" t="s">
        <v>230</v>
      </c>
      <c r="C10" s="107" t="s">
        <v>1020</v>
      </c>
      <c r="D10" s="108">
        <v>0</v>
      </c>
      <c r="E10" s="108">
        <v>266</v>
      </c>
      <c r="F10" s="108">
        <v>266</v>
      </c>
      <c r="G10" s="280" t="s">
        <v>573</v>
      </c>
      <c r="H10" s="108" t="s">
        <v>693</v>
      </c>
      <c r="I10" s="108">
        <v>8505</v>
      </c>
      <c r="J10" s="345">
        <v>11558</v>
      </c>
      <c r="K10" s="345">
        <v>9200</v>
      </c>
    </row>
    <row r="11" spans="1:11" ht="29.25" customHeight="1">
      <c r="A11" s="279">
        <v>7</v>
      </c>
      <c r="B11" s="106" t="s">
        <v>247</v>
      </c>
      <c r="C11" s="107" t="s">
        <v>246</v>
      </c>
      <c r="D11" s="108">
        <v>5113</v>
      </c>
      <c r="E11" s="108">
        <v>8408</v>
      </c>
      <c r="F11" s="108">
        <v>12440</v>
      </c>
      <c r="G11" s="280" t="s">
        <v>369</v>
      </c>
      <c r="H11" s="108" t="s">
        <v>370</v>
      </c>
      <c r="I11" s="108">
        <f>SUM('4.a.m'!AH95:AK95)</f>
        <v>19161</v>
      </c>
      <c r="J11" s="345">
        <v>19161</v>
      </c>
      <c r="K11" s="345">
        <v>2228</v>
      </c>
    </row>
    <row r="12" spans="1:11" ht="29.25" customHeight="1">
      <c r="A12" s="279">
        <v>8</v>
      </c>
      <c r="B12" s="106" t="s">
        <v>266</v>
      </c>
      <c r="C12" s="107" t="s">
        <v>265</v>
      </c>
      <c r="D12" s="108"/>
      <c r="E12" s="108"/>
      <c r="F12" s="108">
        <v>168</v>
      </c>
      <c r="G12" s="280"/>
      <c r="H12" s="108"/>
      <c r="I12" s="108"/>
      <c r="J12" s="345"/>
      <c r="K12" s="345"/>
    </row>
    <row r="13" spans="1:11" ht="29.25" customHeight="1">
      <c r="A13" s="279">
        <v>9</v>
      </c>
      <c r="B13" s="106" t="s">
        <v>284</v>
      </c>
      <c r="C13" s="107" t="s">
        <v>283</v>
      </c>
      <c r="D13" s="108" t="e">
        <f>SUM('2.m'!#REF!)</f>
        <v>#REF!</v>
      </c>
      <c r="E13" s="108">
        <v>5421</v>
      </c>
      <c r="F13" s="108">
        <v>5264</v>
      </c>
      <c r="G13" s="280" t="s">
        <v>371</v>
      </c>
      <c r="H13" s="108" t="s">
        <v>36</v>
      </c>
      <c r="I13" s="108">
        <v>76573</v>
      </c>
      <c r="J13" s="345">
        <v>118054</v>
      </c>
      <c r="K13" s="345">
        <v>155423</v>
      </c>
    </row>
    <row r="14" spans="1:11" ht="29.25" customHeight="1">
      <c r="A14" s="279">
        <v>10</v>
      </c>
      <c r="B14" s="106" t="s">
        <v>300</v>
      </c>
      <c r="C14" s="107" t="s">
        <v>299</v>
      </c>
      <c r="D14" s="108" t="e">
        <f>SUM('2.m'!#REF!)</f>
        <v>#REF!</v>
      </c>
      <c r="E14" s="108">
        <v>17650</v>
      </c>
      <c r="F14" s="108">
        <v>18380</v>
      </c>
      <c r="G14" s="280"/>
      <c r="H14" s="108"/>
      <c r="I14" s="108"/>
      <c r="J14" s="346"/>
      <c r="K14" s="346"/>
    </row>
    <row r="15" spans="1:11" ht="29.25" customHeight="1">
      <c r="A15" s="279">
        <v>11</v>
      </c>
      <c r="B15" s="106" t="s">
        <v>1037</v>
      </c>
      <c r="C15" s="107" t="s">
        <v>1035</v>
      </c>
      <c r="D15" s="108"/>
      <c r="E15" s="108"/>
      <c r="F15" s="108">
        <v>255</v>
      </c>
      <c r="G15" s="280"/>
      <c r="H15" s="108"/>
      <c r="I15" s="108"/>
      <c r="J15" s="346"/>
      <c r="K15" s="346"/>
    </row>
    <row r="16" spans="1:11" ht="47.25" customHeight="1">
      <c r="A16" s="279">
        <v>12</v>
      </c>
      <c r="B16" s="104" t="s">
        <v>312</v>
      </c>
      <c r="C16" s="107" t="s">
        <v>372</v>
      </c>
      <c r="D16" s="108" t="e">
        <f>SUM('2.m'!#REF!)</f>
        <v>#REF!</v>
      </c>
      <c r="E16" s="108">
        <v>11369</v>
      </c>
      <c r="F16" s="108">
        <v>14912</v>
      </c>
      <c r="G16" s="280"/>
      <c r="H16" s="108"/>
      <c r="I16" s="108"/>
      <c r="J16" s="346"/>
      <c r="K16" s="346"/>
    </row>
    <row r="17" spans="1:11" ht="47.25" customHeight="1">
      <c r="A17" s="279">
        <v>13</v>
      </c>
      <c r="B17" s="104" t="s">
        <v>334</v>
      </c>
      <c r="C17" s="107" t="s">
        <v>1033</v>
      </c>
      <c r="D17" s="108"/>
      <c r="E17" s="108"/>
      <c r="F17" s="108">
        <v>79</v>
      </c>
      <c r="G17" s="280"/>
      <c r="H17" s="108"/>
      <c r="I17" s="108"/>
      <c r="J17" s="346"/>
      <c r="K17" s="346"/>
    </row>
    <row r="18" spans="1:11" ht="47.25" customHeight="1">
      <c r="A18" s="279">
        <v>14</v>
      </c>
      <c r="B18" s="104" t="s">
        <v>344</v>
      </c>
      <c r="C18" s="107" t="s">
        <v>1034</v>
      </c>
      <c r="D18" s="108"/>
      <c r="E18" s="108"/>
      <c r="F18" s="108">
        <v>593</v>
      </c>
      <c r="G18" s="280"/>
      <c r="H18" s="108"/>
      <c r="I18" s="108"/>
      <c r="J18" s="346"/>
      <c r="K18" s="346"/>
    </row>
    <row r="19" spans="1:11" ht="15.75">
      <c r="A19" s="279">
        <v>15</v>
      </c>
      <c r="B19" s="106" t="s">
        <v>350</v>
      </c>
      <c r="C19" s="107" t="s">
        <v>712</v>
      </c>
      <c r="D19" s="108">
        <v>86275</v>
      </c>
      <c r="E19" s="108">
        <v>86918</v>
      </c>
      <c r="F19" s="108">
        <v>86918</v>
      </c>
      <c r="G19" s="280"/>
      <c r="H19" s="108"/>
      <c r="I19" s="108"/>
      <c r="J19" s="346"/>
      <c r="K19" s="346"/>
    </row>
    <row r="20" spans="1:11" ht="15.75">
      <c r="A20" s="279">
        <v>16</v>
      </c>
      <c r="B20" s="106" t="s">
        <v>1026</v>
      </c>
      <c r="C20" s="107" t="s">
        <v>994</v>
      </c>
      <c r="D20" s="108">
        <v>0</v>
      </c>
      <c r="E20" s="108">
        <v>1481</v>
      </c>
      <c r="F20" s="108">
        <v>6796</v>
      </c>
      <c r="G20" s="280"/>
      <c r="H20" s="108"/>
      <c r="I20" s="108"/>
      <c r="J20" s="346"/>
      <c r="K20" s="346"/>
    </row>
    <row r="21" spans="1:11" ht="15.75">
      <c r="A21" s="279">
        <v>17</v>
      </c>
      <c r="B21" s="281" t="s">
        <v>1036</v>
      </c>
      <c r="C21" s="281" t="s">
        <v>373</v>
      </c>
      <c r="D21" s="282" t="e">
        <f>SUM(D5:D20)</f>
        <v>#REF!</v>
      </c>
      <c r="E21" s="282">
        <f>SUM(E5:E20)</f>
        <v>239234</v>
      </c>
      <c r="F21" s="282">
        <f>SUM(F5:F20)</f>
        <v>254931</v>
      </c>
      <c r="G21" s="281" t="s">
        <v>694</v>
      </c>
      <c r="H21" s="283" t="s">
        <v>374</v>
      </c>
      <c r="I21" s="282">
        <f>SUM(I5:I19)</f>
        <v>231907</v>
      </c>
      <c r="J21" s="282">
        <f>SUM(J5:J19)</f>
        <v>239234</v>
      </c>
      <c r="K21" s="282">
        <f>SUM(K5:K19)-1</f>
        <v>254931</v>
      </c>
    </row>
  </sheetData>
  <sheetProtection/>
  <mergeCells count="5">
    <mergeCell ref="A2:A4"/>
    <mergeCell ref="H1:I1"/>
    <mergeCell ref="A1:B1"/>
    <mergeCell ref="G3:K3"/>
    <mergeCell ref="B3:F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60" r:id="rId1"/>
  <headerFooter>
    <oddHeader xml:space="preserve">&amp;LMAGYARPOLÁNY KÖZSÉG ÖNKORMÁNYZATA&amp;C2015. KÖLTSÉGVETÉS
BEVÉTELEK ÉS KIADÁSOK ALAKULÁSA&amp;R1. melléklet Magyarpolány Község Önkormányat Képviselő-testületének
5/2016. (V. 31.)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Layout" zoomScaleSheetLayoutView="100" workbookViewId="0" topLeftCell="B1">
      <selection activeCell="AS1" sqref="AS1:AX1"/>
    </sheetView>
  </sheetViews>
  <sheetFormatPr defaultColWidth="2.75390625" defaultRowHeight="12.75"/>
  <cols>
    <col min="1" max="1" width="2.75390625" style="117" customWidth="1"/>
    <col min="2" max="2" width="4.625" style="117" customWidth="1"/>
    <col min="3" max="3" width="2.75390625" style="90" customWidth="1"/>
    <col min="4" max="4" width="6.875" style="87" customWidth="1"/>
    <col min="5" max="27" width="2.75390625" style="91" customWidth="1"/>
    <col min="28" max="28" width="5.00390625" style="91" customWidth="1"/>
    <col min="29" max="29" width="2.75390625" style="91" customWidth="1"/>
    <col min="30" max="30" width="20.25390625" style="91" customWidth="1"/>
    <col min="31" max="32" width="2.75390625" style="87" customWidth="1"/>
    <col min="33" max="33" width="1.12109375" style="92" customWidth="1"/>
    <col min="34" max="34" width="1.625" style="92" customWidth="1"/>
    <col min="35" max="36" width="4.75390625" style="92" customWidth="1"/>
    <col min="37" max="37" width="4.75390625" style="87" customWidth="1"/>
    <col min="38" max="38" width="1.12109375" style="87" customWidth="1"/>
    <col min="39" max="40" width="4.75390625" style="92" customWidth="1"/>
    <col min="41" max="41" width="4.75390625" style="87" customWidth="1"/>
    <col min="42" max="42" width="1.12109375" style="87" customWidth="1"/>
    <col min="43" max="44" width="4.75390625" style="92" customWidth="1"/>
    <col min="45" max="45" width="4.75390625" style="87" customWidth="1"/>
    <col min="46" max="46" width="1.12109375" style="87" customWidth="1"/>
    <col min="47" max="48" width="4.75390625" style="92" customWidth="1"/>
    <col min="49" max="49" width="4.75390625" style="87" customWidth="1"/>
    <col min="50" max="50" width="1.12109375" style="87" customWidth="1"/>
    <col min="51" max="251" width="9.125" style="87" customWidth="1"/>
    <col min="252" max="252" width="2.75390625" style="87" customWidth="1"/>
    <col min="253" max="253" width="3.125" style="87" customWidth="1"/>
    <col min="254" max="254" width="2.75390625" style="87" customWidth="1"/>
    <col min="255" max="255" width="6.875" style="87" customWidth="1"/>
    <col min="256" max="16384" width="2.75390625" style="87" customWidth="1"/>
  </cols>
  <sheetData>
    <row r="1" spans="45:50" ht="15.75">
      <c r="AS1" s="860"/>
      <c r="AT1" s="860"/>
      <c r="AU1" s="860"/>
      <c r="AV1" s="860"/>
      <c r="AW1" s="860"/>
      <c r="AX1" s="860"/>
    </row>
    <row r="2" spans="1:50" ht="15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 t="s">
        <v>2</v>
      </c>
      <c r="AV2" s="728"/>
      <c r="AW2" s="728"/>
      <c r="AX2" s="728"/>
    </row>
    <row r="3" spans="1:50" s="116" customFormat="1" ht="15.75">
      <c r="A3" s="835" t="s">
        <v>375</v>
      </c>
      <c r="B3" s="836"/>
      <c r="C3" s="676" t="s">
        <v>3</v>
      </c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8"/>
      <c r="AE3" s="861" t="s">
        <v>168</v>
      </c>
      <c r="AF3" s="862"/>
      <c r="AG3" s="862"/>
      <c r="AH3" s="862"/>
      <c r="AI3" s="829" t="s">
        <v>5</v>
      </c>
      <c r="AJ3" s="830"/>
      <c r="AK3" s="830"/>
      <c r="AL3" s="831"/>
      <c r="AM3" s="829" t="s">
        <v>6</v>
      </c>
      <c r="AN3" s="830"/>
      <c r="AO3" s="830"/>
      <c r="AP3" s="831"/>
      <c r="AQ3" s="829" t="s">
        <v>7</v>
      </c>
      <c r="AR3" s="830"/>
      <c r="AS3" s="830"/>
      <c r="AT3" s="831"/>
      <c r="AU3" s="829" t="s">
        <v>357</v>
      </c>
      <c r="AV3" s="830"/>
      <c r="AW3" s="830"/>
      <c r="AX3" s="831"/>
    </row>
    <row r="4" spans="1:50" s="116" customFormat="1" ht="32.25" customHeight="1">
      <c r="A4" s="837"/>
      <c r="B4" s="838"/>
      <c r="C4" s="857" t="s">
        <v>760</v>
      </c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9"/>
      <c r="AE4" s="665" t="s">
        <v>761</v>
      </c>
      <c r="AF4" s="842"/>
      <c r="AG4" s="842"/>
      <c r="AH4" s="843"/>
      <c r="AI4" s="832" t="s">
        <v>762</v>
      </c>
      <c r="AJ4" s="833"/>
      <c r="AK4" s="833"/>
      <c r="AL4" s="834"/>
      <c r="AM4" s="832" t="s">
        <v>763</v>
      </c>
      <c r="AN4" s="833"/>
      <c r="AO4" s="833"/>
      <c r="AP4" s="834"/>
      <c r="AQ4" s="832" t="s">
        <v>764</v>
      </c>
      <c r="AR4" s="833"/>
      <c r="AS4" s="833"/>
      <c r="AT4" s="834"/>
      <c r="AU4" s="832" t="s">
        <v>765</v>
      </c>
      <c r="AV4" s="833"/>
      <c r="AW4" s="833"/>
      <c r="AX4" s="834"/>
    </row>
    <row r="5" spans="1:50" ht="15" customHeight="1">
      <c r="A5" s="844">
        <v>1</v>
      </c>
      <c r="B5" s="845"/>
      <c r="C5" s="846"/>
      <c r="D5" s="847"/>
      <c r="E5" s="659" t="s">
        <v>285</v>
      </c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1"/>
      <c r="AE5" s="854"/>
      <c r="AF5" s="855"/>
      <c r="AG5" s="855"/>
      <c r="AH5" s="856"/>
      <c r="AI5" s="823">
        <v>171</v>
      </c>
      <c r="AJ5" s="824"/>
      <c r="AK5" s="824"/>
      <c r="AL5" s="825"/>
      <c r="AM5" s="823">
        <v>171</v>
      </c>
      <c r="AN5" s="824"/>
      <c r="AO5" s="824"/>
      <c r="AP5" s="825"/>
      <c r="AQ5" s="823">
        <v>171</v>
      </c>
      <c r="AR5" s="824"/>
      <c r="AS5" s="824"/>
      <c r="AT5" s="825"/>
      <c r="AU5" s="823">
        <v>171</v>
      </c>
      <c r="AV5" s="824"/>
      <c r="AW5" s="824"/>
      <c r="AX5" s="825"/>
    </row>
    <row r="6" spans="1:50" ht="15" customHeight="1">
      <c r="A6" s="839">
        <v>2</v>
      </c>
      <c r="B6" s="840"/>
      <c r="C6" s="846"/>
      <c r="D6" s="863"/>
      <c r="E6" s="659" t="s">
        <v>286</v>
      </c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1"/>
      <c r="AE6" s="854"/>
      <c r="AF6" s="855"/>
      <c r="AG6" s="855"/>
      <c r="AH6" s="856"/>
      <c r="AI6" s="823">
        <v>5250</v>
      </c>
      <c r="AJ6" s="824"/>
      <c r="AK6" s="824"/>
      <c r="AL6" s="825"/>
      <c r="AM6" s="823">
        <v>5250</v>
      </c>
      <c r="AN6" s="824"/>
      <c r="AO6" s="824"/>
      <c r="AP6" s="825"/>
      <c r="AQ6" s="823">
        <v>5250</v>
      </c>
      <c r="AR6" s="824"/>
      <c r="AS6" s="824"/>
      <c r="AT6" s="825"/>
      <c r="AU6" s="823">
        <v>5250</v>
      </c>
      <c r="AV6" s="824"/>
      <c r="AW6" s="824"/>
      <c r="AX6" s="825"/>
    </row>
    <row r="7" spans="1:50" ht="30" customHeight="1">
      <c r="A7" s="839">
        <v>3</v>
      </c>
      <c r="B7" s="840"/>
      <c r="C7" s="665" t="s">
        <v>704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7"/>
      <c r="AE7" s="841" t="s">
        <v>284</v>
      </c>
      <c r="AF7" s="842"/>
      <c r="AG7" s="842"/>
      <c r="AH7" s="843"/>
      <c r="AI7" s="820">
        <f>SUM(AI5:AL6)</f>
        <v>5421</v>
      </c>
      <c r="AJ7" s="821"/>
      <c r="AK7" s="821"/>
      <c r="AL7" s="822"/>
      <c r="AM7" s="820">
        <f>SUM(AM5:AP6)</f>
        <v>5421</v>
      </c>
      <c r="AN7" s="821"/>
      <c r="AO7" s="821"/>
      <c r="AP7" s="822"/>
      <c r="AQ7" s="820">
        <f>SUM(AQ5:AT6)</f>
        <v>5421</v>
      </c>
      <c r="AR7" s="821"/>
      <c r="AS7" s="821"/>
      <c r="AT7" s="822"/>
      <c r="AU7" s="820">
        <f>SUM(AU5:AX6)</f>
        <v>5421</v>
      </c>
      <c r="AV7" s="821"/>
      <c r="AW7" s="821"/>
      <c r="AX7" s="822"/>
    </row>
    <row r="8" spans="1:50" ht="15.75">
      <c r="A8" s="839">
        <v>4</v>
      </c>
      <c r="B8" s="840"/>
      <c r="C8" s="846"/>
      <c r="D8" s="847"/>
      <c r="E8" s="662" t="s">
        <v>716</v>
      </c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4"/>
      <c r="AE8" s="841" t="s">
        <v>287</v>
      </c>
      <c r="AF8" s="842"/>
      <c r="AG8" s="842"/>
      <c r="AH8" s="843"/>
      <c r="AI8" s="820">
        <f>SUM(AI9)</f>
        <v>12500</v>
      </c>
      <c r="AJ8" s="821"/>
      <c r="AK8" s="821"/>
      <c r="AL8" s="822"/>
      <c r="AM8" s="820">
        <f>SUM(AM9)</f>
        <v>12500</v>
      </c>
      <c r="AN8" s="821"/>
      <c r="AO8" s="821"/>
      <c r="AP8" s="822"/>
      <c r="AQ8" s="820">
        <f>SUM(AQ9)</f>
        <v>12500</v>
      </c>
      <c r="AR8" s="821"/>
      <c r="AS8" s="821"/>
      <c r="AT8" s="822"/>
      <c r="AU8" s="820">
        <f>SUM(AU9)</f>
        <v>12500</v>
      </c>
      <c r="AV8" s="821"/>
      <c r="AW8" s="821"/>
      <c r="AX8" s="822"/>
    </row>
    <row r="9" spans="1:50" ht="15.75">
      <c r="A9" s="844">
        <v>5</v>
      </c>
      <c r="B9" s="845"/>
      <c r="C9" s="846"/>
      <c r="D9" s="847"/>
      <c r="E9" s="659" t="s">
        <v>288</v>
      </c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1"/>
      <c r="AE9" s="854"/>
      <c r="AF9" s="855"/>
      <c r="AG9" s="855"/>
      <c r="AH9" s="856"/>
      <c r="AI9" s="823">
        <v>12500</v>
      </c>
      <c r="AJ9" s="824"/>
      <c r="AK9" s="824"/>
      <c r="AL9" s="825"/>
      <c r="AM9" s="823">
        <v>12500</v>
      </c>
      <c r="AN9" s="824"/>
      <c r="AO9" s="824"/>
      <c r="AP9" s="825"/>
      <c r="AQ9" s="823">
        <v>12500</v>
      </c>
      <c r="AR9" s="824"/>
      <c r="AS9" s="824"/>
      <c r="AT9" s="825"/>
      <c r="AU9" s="823">
        <v>12500</v>
      </c>
      <c r="AV9" s="824"/>
      <c r="AW9" s="824"/>
      <c r="AX9" s="825"/>
    </row>
    <row r="10" spans="1:50" ht="15.75">
      <c r="A10" s="839">
        <v>6</v>
      </c>
      <c r="B10" s="840"/>
      <c r="C10" s="846"/>
      <c r="D10" s="847"/>
      <c r="E10" s="662" t="s">
        <v>717</v>
      </c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4"/>
      <c r="AE10" s="841" t="s">
        <v>294</v>
      </c>
      <c r="AF10" s="842"/>
      <c r="AG10" s="842"/>
      <c r="AH10" s="843"/>
      <c r="AI10" s="820">
        <f>SUM(AI11)</f>
        <v>4300</v>
      </c>
      <c r="AJ10" s="821"/>
      <c r="AK10" s="821"/>
      <c r="AL10" s="822"/>
      <c r="AM10" s="820">
        <f>SUM(AM11)</f>
        <v>4300</v>
      </c>
      <c r="AN10" s="821"/>
      <c r="AO10" s="821"/>
      <c r="AP10" s="822"/>
      <c r="AQ10" s="820">
        <f>SUM(AQ11)</f>
        <v>4300</v>
      </c>
      <c r="AR10" s="821"/>
      <c r="AS10" s="821"/>
      <c r="AT10" s="822"/>
      <c r="AU10" s="820">
        <f>SUM(AU11)</f>
        <v>4300</v>
      </c>
      <c r="AV10" s="821"/>
      <c r="AW10" s="821"/>
      <c r="AX10" s="822"/>
    </row>
    <row r="11" spans="1:50" ht="15.75">
      <c r="A11" s="839">
        <v>7</v>
      </c>
      <c r="B11" s="840"/>
      <c r="C11" s="846"/>
      <c r="D11" s="847"/>
      <c r="E11" s="659" t="s">
        <v>295</v>
      </c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1"/>
      <c r="AE11" s="854"/>
      <c r="AF11" s="855"/>
      <c r="AG11" s="855"/>
      <c r="AH11" s="856"/>
      <c r="AI11" s="823">
        <v>4300</v>
      </c>
      <c r="AJ11" s="824"/>
      <c r="AK11" s="824"/>
      <c r="AL11" s="825"/>
      <c r="AM11" s="823">
        <v>4300</v>
      </c>
      <c r="AN11" s="824"/>
      <c r="AO11" s="824"/>
      <c r="AP11" s="825"/>
      <c r="AQ11" s="823">
        <v>4300</v>
      </c>
      <c r="AR11" s="824"/>
      <c r="AS11" s="824"/>
      <c r="AT11" s="825"/>
      <c r="AU11" s="823">
        <v>4300</v>
      </c>
      <c r="AV11" s="824"/>
      <c r="AW11" s="824"/>
      <c r="AX11" s="825"/>
    </row>
    <row r="12" spans="1:50" ht="15.75">
      <c r="A12" s="844">
        <v>8</v>
      </c>
      <c r="B12" s="845"/>
      <c r="C12" s="846"/>
      <c r="D12" s="847"/>
      <c r="E12" s="662" t="s">
        <v>705</v>
      </c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4"/>
      <c r="AE12" s="841" t="s">
        <v>296</v>
      </c>
      <c r="AF12" s="842"/>
      <c r="AG12" s="842"/>
      <c r="AH12" s="843"/>
      <c r="AI12" s="820">
        <f>SUM(AI13:AL14)</f>
        <v>850</v>
      </c>
      <c r="AJ12" s="821"/>
      <c r="AK12" s="821"/>
      <c r="AL12" s="822"/>
      <c r="AM12" s="820">
        <f>SUM(AM13:AP14)</f>
        <v>850</v>
      </c>
      <c r="AN12" s="821"/>
      <c r="AO12" s="821"/>
      <c r="AP12" s="822"/>
      <c r="AQ12" s="820">
        <f>SUM(AQ13:AT14)</f>
        <v>850</v>
      </c>
      <c r="AR12" s="821"/>
      <c r="AS12" s="821"/>
      <c r="AT12" s="822"/>
      <c r="AU12" s="820">
        <f>SUM(AU13:AX14)</f>
        <v>850</v>
      </c>
      <c r="AV12" s="821"/>
      <c r="AW12" s="821"/>
      <c r="AX12" s="822"/>
    </row>
    <row r="13" spans="1:50" ht="15.75">
      <c r="A13" s="839">
        <v>9</v>
      </c>
      <c r="B13" s="840"/>
      <c r="C13" s="846"/>
      <c r="D13" s="847"/>
      <c r="E13" s="659" t="s">
        <v>297</v>
      </c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1"/>
      <c r="AE13" s="854"/>
      <c r="AF13" s="855"/>
      <c r="AG13" s="855"/>
      <c r="AH13" s="856"/>
      <c r="AI13" s="823">
        <v>450</v>
      </c>
      <c r="AJ13" s="824"/>
      <c r="AK13" s="824"/>
      <c r="AL13" s="825"/>
      <c r="AM13" s="823">
        <v>450</v>
      </c>
      <c r="AN13" s="824"/>
      <c r="AO13" s="824"/>
      <c r="AP13" s="825"/>
      <c r="AQ13" s="823">
        <v>450</v>
      </c>
      <c r="AR13" s="824"/>
      <c r="AS13" s="824"/>
      <c r="AT13" s="825"/>
      <c r="AU13" s="823">
        <v>450</v>
      </c>
      <c r="AV13" s="824"/>
      <c r="AW13" s="824"/>
      <c r="AX13" s="825"/>
    </row>
    <row r="14" spans="1:50" ht="15.75">
      <c r="A14" s="839">
        <v>10</v>
      </c>
      <c r="B14" s="840"/>
      <c r="C14" s="846"/>
      <c r="D14" s="847"/>
      <c r="E14" s="659" t="s">
        <v>298</v>
      </c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1"/>
      <c r="AE14" s="854"/>
      <c r="AF14" s="855"/>
      <c r="AG14" s="855"/>
      <c r="AH14" s="856"/>
      <c r="AI14" s="823">
        <v>400</v>
      </c>
      <c r="AJ14" s="824"/>
      <c r="AK14" s="824"/>
      <c r="AL14" s="825"/>
      <c r="AM14" s="823">
        <v>400</v>
      </c>
      <c r="AN14" s="824"/>
      <c r="AO14" s="824"/>
      <c r="AP14" s="825"/>
      <c r="AQ14" s="823">
        <v>400</v>
      </c>
      <c r="AR14" s="824"/>
      <c r="AS14" s="824"/>
      <c r="AT14" s="825"/>
      <c r="AU14" s="823">
        <v>400</v>
      </c>
      <c r="AV14" s="824"/>
      <c r="AW14" s="824"/>
      <c r="AX14" s="825"/>
    </row>
    <row r="15" spans="1:50" ht="32.25" customHeight="1">
      <c r="A15" s="844">
        <v>11</v>
      </c>
      <c r="B15" s="845"/>
      <c r="C15" s="665" t="s">
        <v>706</v>
      </c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7"/>
      <c r="AE15" s="841" t="s">
        <v>300</v>
      </c>
      <c r="AF15" s="842"/>
      <c r="AG15" s="842"/>
      <c r="AH15" s="843"/>
      <c r="AI15" s="820">
        <f>SUM(AI8+AI10+AI12)</f>
        <v>17650</v>
      </c>
      <c r="AJ15" s="821"/>
      <c r="AK15" s="821"/>
      <c r="AL15" s="822"/>
      <c r="AM15" s="820">
        <f>SUM(AM8+AM10+AM12)</f>
        <v>17650</v>
      </c>
      <c r="AN15" s="821"/>
      <c r="AO15" s="821"/>
      <c r="AP15" s="822"/>
      <c r="AQ15" s="820">
        <f>SUM(AQ8+AQ10+AQ12)</f>
        <v>17650</v>
      </c>
      <c r="AR15" s="821"/>
      <c r="AS15" s="821"/>
      <c r="AT15" s="822"/>
      <c r="AU15" s="820">
        <f>SUM(AU8+AU10+AU12)</f>
        <v>17650</v>
      </c>
      <c r="AV15" s="821"/>
      <c r="AW15" s="821"/>
      <c r="AX15" s="822"/>
    </row>
    <row r="16" spans="1:50" s="101" customFormat="1" ht="32.25" customHeight="1">
      <c r="A16" s="844">
        <v>12</v>
      </c>
      <c r="B16" s="845"/>
      <c r="C16" s="848" t="s">
        <v>707</v>
      </c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50"/>
      <c r="AE16" s="851" t="s">
        <v>301</v>
      </c>
      <c r="AF16" s="852"/>
      <c r="AG16" s="852"/>
      <c r="AH16" s="853"/>
      <c r="AI16" s="826">
        <f>SUM(AI7+AI15)</f>
        <v>23071</v>
      </c>
      <c r="AJ16" s="827"/>
      <c r="AK16" s="827"/>
      <c r="AL16" s="828"/>
      <c r="AM16" s="826">
        <f>SUM(AM7+AM15)</f>
        <v>23071</v>
      </c>
      <c r="AN16" s="827"/>
      <c r="AO16" s="827"/>
      <c r="AP16" s="828"/>
      <c r="AQ16" s="826">
        <f>SUM(AQ7+AQ15)</f>
        <v>23071</v>
      </c>
      <c r="AR16" s="827"/>
      <c r="AS16" s="827"/>
      <c r="AT16" s="828"/>
      <c r="AU16" s="826">
        <f>SUM(AU7+AU15)</f>
        <v>23071</v>
      </c>
      <c r="AV16" s="827"/>
      <c r="AW16" s="827"/>
      <c r="AX16" s="828"/>
    </row>
    <row r="17" spans="1:50" ht="15.75">
      <c r="A17" s="839">
        <v>13</v>
      </c>
      <c r="B17" s="840"/>
      <c r="C17" s="846"/>
      <c r="D17" s="847"/>
      <c r="E17" s="685" t="s">
        <v>302</v>
      </c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7"/>
      <c r="AE17" s="841" t="s">
        <v>303</v>
      </c>
      <c r="AF17" s="842"/>
      <c r="AG17" s="842"/>
      <c r="AH17" s="843"/>
      <c r="AI17" s="820">
        <v>3966</v>
      </c>
      <c r="AJ17" s="821"/>
      <c r="AK17" s="821"/>
      <c r="AL17" s="822"/>
      <c r="AM17" s="820">
        <v>3966</v>
      </c>
      <c r="AN17" s="821"/>
      <c r="AO17" s="821"/>
      <c r="AP17" s="822"/>
      <c r="AQ17" s="820">
        <v>3966</v>
      </c>
      <c r="AR17" s="821"/>
      <c r="AS17" s="821"/>
      <c r="AT17" s="822"/>
      <c r="AU17" s="820">
        <v>3966</v>
      </c>
      <c r="AV17" s="821"/>
      <c r="AW17" s="821"/>
      <c r="AX17" s="822"/>
    </row>
    <row r="18" spans="1:50" ht="15.75">
      <c r="A18" s="844">
        <v>14</v>
      </c>
      <c r="B18" s="845"/>
      <c r="C18" s="846"/>
      <c r="D18" s="847"/>
      <c r="E18" s="685" t="s">
        <v>304</v>
      </c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7"/>
      <c r="AE18" s="841" t="s">
        <v>305</v>
      </c>
      <c r="AF18" s="842"/>
      <c r="AG18" s="842"/>
      <c r="AH18" s="843"/>
      <c r="AI18" s="820">
        <v>600</v>
      </c>
      <c r="AJ18" s="821"/>
      <c r="AK18" s="821"/>
      <c r="AL18" s="822"/>
      <c r="AM18" s="820">
        <v>600</v>
      </c>
      <c r="AN18" s="821"/>
      <c r="AO18" s="821"/>
      <c r="AP18" s="822"/>
      <c r="AQ18" s="820">
        <v>600</v>
      </c>
      <c r="AR18" s="821"/>
      <c r="AS18" s="821"/>
      <c r="AT18" s="822"/>
      <c r="AU18" s="820">
        <v>600</v>
      </c>
      <c r="AV18" s="821"/>
      <c r="AW18" s="821"/>
      <c r="AX18" s="822"/>
    </row>
    <row r="19" spans="1:50" ht="15.75">
      <c r="A19" s="839">
        <v>15</v>
      </c>
      <c r="B19" s="840"/>
      <c r="C19" s="846"/>
      <c r="D19" s="847"/>
      <c r="E19" s="685" t="s">
        <v>306</v>
      </c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686"/>
      <c r="Z19" s="686"/>
      <c r="AA19" s="686"/>
      <c r="AB19" s="686"/>
      <c r="AC19" s="686"/>
      <c r="AD19" s="687"/>
      <c r="AE19" s="841" t="s">
        <v>307</v>
      </c>
      <c r="AF19" s="842"/>
      <c r="AG19" s="842"/>
      <c r="AH19" s="843"/>
      <c r="AI19" s="820">
        <v>325</v>
      </c>
      <c r="AJ19" s="821"/>
      <c r="AK19" s="821"/>
      <c r="AL19" s="822"/>
      <c r="AM19" s="820">
        <v>325</v>
      </c>
      <c r="AN19" s="821"/>
      <c r="AO19" s="821"/>
      <c r="AP19" s="822"/>
      <c r="AQ19" s="820">
        <v>325</v>
      </c>
      <c r="AR19" s="821"/>
      <c r="AS19" s="821"/>
      <c r="AT19" s="822"/>
      <c r="AU19" s="820">
        <v>325</v>
      </c>
      <c r="AV19" s="821"/>
      <c r="AW19" s="821"/>
      <c r="AX19" s="822"/>
    </row>
    <row r="20" spans="1:50" ht="15.75">
      <c r="A20" s="844">
        <v>16</v>
      </c>
      <c r="B20" s="845"/>
      <c r="C20" s="846"/>
      <c r="D20" s="847"/>
      <c r="E20" s="685" t="s">
        <v>308</v>
      </c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7"/>
      <c r="AE20" s="841" t="s">
        <v>309</v>
      </c>
      <c r="AF20" s="842"/>
      <c r="AG20" s="842"/>
      <c r="AH20" s="843"/>
      <c r="AI20" s="820">
        <v>5278</v>
      </c>
      <c r="AJ20" s="821"/>
      <c r="AK20" s="821"/>
      <c r="AL20" s="822"/>
      <c r="AM20" s="820">
        <v>5278</v>
      </c>
      <c r="AN20" s="821"/>
      <c r="AO20" s="821"/>
      <c r="AP20" s="822"/>
      <c r="AQ20" s="820">
        <v>5278</v>
      </c>
      <c r="AR20" s="821"/>
      <c r="AS20" s="821"/>
      <c r="AT20" s="822"/>
      <c r="AU20" s="820">
        <v>5278</v>
      </c>
      <c r="AV20" s="821"/>
      <c r="AW20" s="821"/>
      <c r="AX20" s="822"/>
    </row>
    <row r="21" spans="1:50" ht="15.75">
      <c r="A21" s="839">
        <v>17</v>
      </c>
      <c r="B21" s="840"/>
      <c r="C21" s="846"/>
      <c r="D21" s="847"/>
      <c r="E21" s="685" t="s">
        <v>310</v>
      </c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7"/>
      <c r="AE21" s="841" t="s">
        <v>311</v>
      </c>
      <c r="AF21" s="842"/>
      <c r="AG21" s="842"/>
      <c r="AH21" s="843"/>
      <c r="AI21" s="820">
        <v>1200</v>
      </c>
      <c r="AJ21" s="821"/>
      <c r="AK21" s="821"/>
      <c r="AL21" s="822"/>
      <c r="AM21" s="820">
        <v>1200</v>
      </c>
      <c r="AN21" s="821"/>
      <c r="AO21" s="821"/>
      <c r="AP21" s="822"/>
      <c r="AQ21" s="820">
        <v>1200</v>
      </c>
      <c r="AR21" s="821"/>
      <c r="AS21" s="821"/>
      <c r="AT21" s="822"/>
      <c r="AU21" s="820">
        <v>1200</v>
      </c>
      <c r="AV21" s="821"/>
      <c r="AW21" s="821"/>
      <c r="AX21" s="822"/>
    </row>
    <row r="22" spans="1:50" ht="37.5" customHeight="1">
      <c r="A22" s="839">
        <v>18</v>
      </c>
      <c r="B22" s="840"/>
      <c r="C22" s="691" t="s">
        <v>708</v>
      </c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3"/>
      <c r="AE22" s="841" t="s">
        <v>312</v>
      </c>
      <c r="AF22" s="842"/>
      <c r="AG22" s="842"/>
      <c r="AH22" s="843"/>
      <c r="AI22" s="820">
        <f>SUM(AI17:AL21)</f>
        <v>11369</v>
      </c>
      <c r="AJ22" s="821"/>
      <c r="AK22" s="821"/>
      <c r="AL22" s="822"/>
      <c r="AM22" s="820">
        <f>SUM(AM17:AP21)</f>
        <v>11369</v>
      </c>
      <c r="AN22" s="821"/>
      <c r="AO22" s="821"/>
      <c r="AP22" s="822"/>
      <c r="AQ22" s="820">
        <f>SUM(AQ17:AT21)</f>
        <v>11369</v>
      </c>
      <c r="AR22" s="821"/>
      <c r="AS22" s="821"/>
      <c r="AT22" s="822"/>
      <c r="AU22" s="820">
        <f>SUM(AU17:AX21)</f>
        <v>11369</v>
      </c>
      <c r="AV22" s="821"/>
      <c r="AW22" s="821"/>
      <c r="AX22" s="822"/>
    </row>
    <row r="23" spans="1:50" ht="37.5" customHeight="1">
      <c r="A23" s="844">
        <v>19</v>
      </c>
      <c r="B23" s="845"/>
      <c r="C23" s="691" t="s">
        <v>759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3"/>
      <c r="AE23" s="841" t="s">
        <v>347</v>
      </c>
      <c r="AF23" s="842"/>
      <c r="AG23" s="842"/>
      <c r="AH23" s="843"/>
      <c r="AI23" s="820">
        <f>SUM(AI16+AI22)</f>
        <v>34440</v>
      </c>
      <c r="AJ23" s="821"/>
      <c r="AK23" s="821"/>
      <c r="AL23" s="822"/>
      <c r="AM23" s="820">
        <f>SUM(AM16+AM22)</f>
        <v>34440</v>
      </c>
      <c r="AN23" s="821"/>
      <c r="AO23" s="821"/>
      <c r="AP23" s="822"/>
      <c r="AQ23" s="820">
        <f>SUM(AQ16+AQ22)</f>
        <v>34440</v>
      </c>
      <c r="AR23" s="821"/>
      <c r="AS23" s="821"/>
      <c r="AT23" s="822"/>
      <c r="AU23" s="820">
        <f>SUM(AU16+AU22)</f>
        <v>34440</v>
      </c>
      <c r="AV23" s="821"/>
      <c r="AW23" s="821"/>
      <c r="AX23" s="822"/>
    </row>
  </sheetData>
  <sheetProtection/>
  <mergeCells count="166">
    <mergeCell ref="AS1:AX1"/>
    <mergeCell ref="A23:B23"/>
    <mergeCell ref="AE23:AH23"/>
    <mergeCell ref="AI23:AL23"/>
    <mergeCell ref="A2:AH2"/>
    <mergeCell ref="AI2:AL2"/>
    <mergeCell ref="C3:AD3"/>
    <mergeCell ref="AE3:AH3"/>
    <mergeCell ref="AI3:AL3"/>
    <mergeCell ref="C6:D6"/>
    <mergeCell ref="AE4:AH4"/>
    <mergeCell ref="AI4:AL4"/>
    <mergeCell ref="C4:AD4"/>
    <mergeCell ref="C8:D8"/>
    <mergeCell ref="E8:AD8"/>
    <mergeCell ref="AE8:AH8"/>
    <mergeCell ref="AI8:AL8"/>
    <mergeCell ref="A5:B5"/>
    <mergeCell ref="C5:D5"/>
    <mergeCell ref="E5:AD5"/>
    <mergeCell ref="AE5:AH5"/>
    <mergeCell ref="AI5:AL5"/>
    <mergeCell ref="A6:B6"/>
    <mergeCell ref="AE6:AH6"/>
    <mergeCell ref="AI6:AL6"/>
    <mergeCell ref="E6:AD6"/>
    <mergeCell ref="A9:B9"/>
    <mergeCell ref="C9:D9"/>
    <mergeCell ref="E9:AD9"/>
    <mergeCell ref="AE9:AH9"/>
    <mergeCell ref="AI9:AL9"/>
    <mergeCell ref="A7:B7"/>
    <mergeCell ref="C7:AD7"/>
    <mergeCell ref="AE7:AH7"/>
    <mergeCell ref="AI7:AL7"/>
    <mergeCell ref="A8:B8"/>
    <mergeCell ref="A10:B10"/>
    <mergeCell ref="C10:D10"/>
    <mergeCell ref="E10:AD10"/>
    <mergeCell ref="AE10:AH10"/>
    <mergeCell ref="AI10:AL10"/>
    <mergeCell ref="A11:B11"/>
    <mergeCell ref="C11:D11"/>
    <mergeCell ref="E11:AD11"/>
    <mergeCell ref="AE11:AH11"/>
    <mergeCell ref="AI11:AL11"/>
    <mergeCell ref="A12:B12"/>
    <mergeCell ref="C12:D12"/>
    <mergeCell ref="E12:AD12"/>
    <mergeCell ref="AE12:AH12"/>
    <mergeCell ref="AI12:AL12"/>
    <mergeCell ref="A13:B13"/>
    <mergeCell ref="C13:D13"/>
    <mergeCell ref="E13:AD13"/>
    <mergeCell ref="AE13:AH13"/>
    <mergeCell ref="AI13:AL13"/>
    <mergeCell ref="A14:B14"/>
    <mergeCell ref="C14:D14"/>
    <mergeCell ref="E14:AD14"/>
    <mergeCell ref="AE14:AH14"/>
    <mergeCell ref="AI14:AL14"/>
    <mergeCell ref="A15:B15"/>
    <mergeCell ref="C15:AD15"/>
    <mergeCell ref="AE15:AH15"/>
    <mergeCell ref="AI15:AL15"/>
    <mergeCell ref="A16:B16"/>
    <mergeCell ref="C16:AD16"/>
    <mergeCell ref="AE16:AH16"/>
    <mergeCell ref="AI16:AL16"/>
    <mergeCell ref="A17:B17"/>
    <mergeCell ref="C17:D17"/>
    <mergeCell ref="E17:AD17"/>
    <mergeCell ref="AE17:AH17"/>
    <mergeCell ref="AI17:AL17"/>
    <mergeCell ref="A18:B18"/>
    <mergeCell ref="C18:D18"/>
    <mergeCell ref="E18:AD18"/>
    <mergeCell ref="AE18:AH18"/>
    <mergeCell ref="AI18:AL18"/>
    <mergeCell ref="A19:B19"/>
    <mergeCell ref="C19:D19"/>
    <mergeCell ref="E19:AD19"/>
    <mergeCell ref="AE19:AH19"/>
    <mergeCell ref="AI19:AL19"/>
    <mergeCell ref="AI20:AL20"/>
    <mergeCell ref="A21:B21"/>
    <mergeCell ref="C21:D21"/>
    <mergeCell ref="E21:AD21"/>
    <mergeCell ref="AE21:AH21"/>
    <mergeCell ref="AI21:AL21"/>
    <mergeCell ref="C23:AD23"/>
    <mergeCell ref="A3:B4"/>
    <mergeCell ref="A22:B22"/>
    <mergeCell ref="C22:AD22"/>
    <mergeCell ref="AE22:AH22"/>
    <mergeCell ref="AI22:AL22"/>
    <mergeCell ref="A20:B20"/>
    <mergeCell ref="C20:D20"/>
    <mergeCell ref="E20:AD20"/>
    <mergeCell ref="AE20:AH20"/>
    <mergeCell ref="AM2:AP2"/>
    <mergeCell ref="AM3:AP3"/>
    <mergeCell ref="AM4:AP4"/>
    <mergeCell ref="AM5:AP5"/>
    <mergeCell ref="AM6:AP6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Q2:AT2"/>
    <mergeCell ref="AQ3:AT3"/>
    <mergeCell ref="AQ4:AT4"/>
    <mergeCell ref="AQ5:AT5"/>
    <mergeCell ref="AQ6:AT6"/>
    <mergeCell ref="AQ7:AT7"/>
    <mergeCell ref="AQ8:AT8"/>
    <mergeCell ref="AQ9:AT9"/>
    <mergeCell ref="AQ10:AT10"/>
    <mergeCell ref="AQ11:AT11"/>
    <mergeCell ref="AQ12:AT12"/>
    <mergeCell ref="AQ13:AT13"/>
    <mergeCell ref="AQ14:AT14"/>
    <mergeCell ref="AQ15:AT15"/>
    <mergeCell ref="AQ16:AT16"/>
    <mergeCell ref="AQ17:AT17"/>
    <mergeCell ref="AQ18:AT18"/>
    <mergeCell ref="AQ19:AT19"/>
    <mergeCell ref="AQ20:AT20"/>
    <mergeCell ref="AQ21:AT21"/>
    <mergeCell ref="AQ22:AT22"/>
    <mergeCell ref="AQ23:AT23"/>
    <mergeCell ref="AU2:AX2"/>
    <mergeCell ref="AU3:AX3"/>
    <mergeCell ref="AU4:AX4"/>
    <mergeCell ref="AU5:AX5"/>
    <mergeCell ref="AU6:AX6"/>
    <mergeCell ref="AU7:AX7"/>
    <mergeCell ref="AU8:AX8"/>
    <mergeCell ref="AU9:AX9"/>
    <mergeCell ref="AU10:AX10"/>
    <mergeCell ref="AU11:AX11"/>
    <mergeCell ref="AU12:AX12"/>
    <mergeCell ref="AU13:AX13"/>
    <mergeCell ref="AU20:AX20"/>
    <mergeCell ref="AU21:AX21"/>
    <mergeCell ref="AU22:AX22"/>
    <mergeCell ref="AU23:AX23"/>
    <mergeCell ref="AU14:AX14"/>
    <mergeCell ref="AU15:AX15"/>
    <mergeCell ref="AU16:AX16"/>
    <mergeCell ref="AU17:AX17"/>
    <mergeCell ref="AU18:AX18"/>
    <mergeCell ref="AU19:AX19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3" r:id="rId1"/>
  <headerFooter alignWithMargins="0">
    <oddHeader>&amp;LMAGYARPOLÁNY KÖZSÉG
ÖNKORMÁNYZATA&amp;C2015. ÉVI KÖLTSÉGVETÉS
SAJÁT BEVÉTELEKNEK
 A KÖLTSÉGVETÉSI ÉVET KÖVETŐ HÁROM ÉVRE VÁRHATÓ ÖSSZEGE
&amp;R9. melléklet Magyarpolány Község Önkormányat Képviselő-testületének
5/2016. (V. 31.)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Layout" workbookViewId="0" topLeftCell="C2">
      <selection activeCell="H7" sqref="H7"/>
    </sheetView>
  </sheetViews>
  <sheetFormatPr defaultColWidth="9.00390625" defaultRowHeight="36.75" customHeight="1"/>
  <cols>
    <col min="1" max="1" width="6.625" style="37" bestFit="1" customWidth="1"/>
    <col min="2" max="2" width="55.375" style="37" customWidth="1"/>
    <col min="3" max="3" width="12.125" style="37" customWidth="1"/>
    <col min="4" max="4" width="11.25390625" style="37" customWidth="1"/>
    <col min="5" max="6" width="12.125" style="37" customWidth="1"/>
    <col min="7" max="7" width="51.125" style="37" customWidth="1"/>
    <col min="8" max="16384" width="9.125" style="37" customWidth="1"/>
  </cols>
  <sheetData>
    <row r="1" spans="4:5" ht="36.75" customHeight="1">
      <c r="D1" s="864"/>
      <c r="E1" s="864"/>
    </row>
    <row r="2" spans="1:11" ht="36.75" customHeight="1">
      <c r="A2" s="541"/>
      <c r="B2" s="541" t="s">
        <v>3</v>
      </c>
      <c r="C2" s="542" t="s">
        <v>168</v>
      </c>
      <c r="D2" s="542" t="s">
        <v>5</v>
      </c>
      <c r="E2" s="542" t="s">
        <v>6</v>
      </c>
      <c r="F2" s="542" t="s">
        <v>7</v>
      </c>
      <c r="G2" s="541" t="s">
        <v>357</v>
      </c>
      <c r="H2" s="542" t="s">
        <v>720</v>
      </c>
      <c r="I2" s="541" t="s">
        <v>721</v>
      </c>
      <c r="J2" s="541" t="s">
        <v>722</v>
      </c>
      <c r="K2" s="541" t="s">
        <v>723</v>
      </c>
    </row>
    <row r="3" spans="1:11" ht="36.75" customHeight="1">
      <c r="A3" s="543">
        <v>1</v>
      </c>
      <c r="B3" s="544" t="s">
        <v>358</v>
      </c>
      <c r="C3" s="545" t="s">
        <v>1111</v>
      </c>
      <c r="D3" s="545" t="s">
        <v>1021</v>
      </c>
      <c r="E3" s="545" t="s">
        <v>1112</v>
      </c>
      <c r="F3" s="546" t="s">
        <v>1113</v>
      </c>
      <c r="G3" s="544" t="s">
        <v>359</v>
      </c>
      <c r="H3" s="545" t="s">
        <v>1111</v>
      </c>
      <c r="I3" s="545" t="s">
        <v>1021</v>
      </c>
      <c r="J3" s="545" t="s">
        <v>1112</v>
      </c>
      <c r="K3" s="546" t="s">
        <v>1113</v>
      </c>
    </row>
    <row r="4" spans="1:11" ht="36.75" customHeight="1">
      <c r="A4" s="543">
        <v>2</v>
      </c>
      <c r="B4" s="547" t="s">
        <v>858</v>
      </c>
      <c r="C4" s="548">
        <f>38106</f>
        <v>38106</v>
      </c>
      <c r="D4" s="548"/>
      <c r="E4" s="548">
        <f>-855-E8</f>
        <v>-2599</v>
      </c>
      <c r="F4" s="548">
        <f aca="true" t="shared" si="0" ref="F4:F9">SUM(C4:E4)</f>
        <v>35507</v>
      </c>
      <c r="G4" s="549" t="s">
        <v>363</v>
      </c>
      <c r="H4" s="550">
        <v>21263</v>
      </c>
      <c r="I4" s="550">
        <v>454</v>
      </c>
      <c r="J4" s="550">
        <f aca="true" t="shared" si="1" ref="J4:J9">K4-H4-I4</f>
        <v>465</v>
      </c>
      <c r="K4" s="550">
        <v>22182</v>
      </c>
    </row>
    <row r="5" spans="1:11" ht="36.75" customHeight="1">
      <c r="A5" s="543">
        <v>3</v>
      </c>
      <c r="B5" s="549" t="s">
        <v>859</v>
      </c>
      <c r="C5" s="548">
        <v>772</v>
      </c>
      <c r="D5" s="548"/>
      <c r="E5" s="548"/>
      <c r="F5" s="548">
        <f t="shared" si="0"/>
        <v>772</v>
      </c>
      <c r="G5" s="549" t="s">
        <v>860</v>
      </c>
      <c r="H5" s="550">
        <v>5569</v>
      </c>
      <c r="I5" s="550">
        <v>69</v>
      </c>
      <c r="J5" s="550">
        <f t="shared" si="1"/>
        <v>255</v>
      </c>
      <c r="K5" s="550">
        <v>5893</v>
      </c>
    </row>
    <row r="6" spans="1:11" ht="36.75" customHeight="1">
      <c r="A6" s="543">
        <v>4</v>
      </c>
      <c r="B6" s="549" t="s">
        <v>861</v>
      </c>
      <c r="C6" s="548">
        <v>1524</v>
      </c>
      <c r="D6" s="548"/>
      <c r="E6" s="548"/>
      <c r="F6" s="548">
        <f t="shared" si="0"/>
        <v>1524</v>
      </c>
      <c r="G6" s="549" t="s">
        <v>862</v>
      </c>
      <c r="H6" s="550">
        <v>10686</v>
      </c>
      <c r="I6" s="550">
        <v>-150</v>
      </c>
      <c r="J6" s="550">
        <f t="shared" si="1"/>
        <v>-1030</v>
      </c>
      <c r="K6" s="550">
        <v>9506</v>
      </c>
    </row>
    <row r="7" spans="1:11" ht="36.75" customHeight="1">
      <c r="A7" s="543">
        <v>5</v>
      </c>
      <c r="B7" s="549" t="s">
        <v>1114</v>
      </c>
      <c r="C7" s="548"/>
      <c r="D7" s="548">
        <v>373</v>
      </c>
      <c r="E7" s="548"/>
      <c r="F7" s="548">
        <f t="shared" si="0"/>
        <v>373</v>
      </c>
      <c r="G7" s="549" t="s">
        <v>145</v>
      </c>
      <c r="H7" s="550">
        <v>1930</v>
      </c>
      <c r="I7" s="550"/>
      <c r="J7" s="550">
        <f t="shared" si="1"/>
        <v>-1</v>
      </c>
      <c r="K7" s="550">
        <v>1929</v>
      </c>
    </row>
    <row r="8" spans="1:11" ht="36.75" customHeight="1">
      <c r="A8" s="543">
        <v>6</v>
      </c>
      <c r="B8" s="549" t="s">
        <v>1115</v>
      </c>
      <c r="C8" s="548"/>
      <c r="D8" s="548"/>
      <c r="E8" s="548">
        <v>1744</v>
      </c>
      <c r="F8" s="548">
        <f t="shared" si="0"/>
        <v>1744</v>
      </c>
      <c r="G8" s="549" t="s">
        <v>863</v>
      </c>
      <c r="H8" s="550">
        <v>954</v>
      </c>
      <c r="I8" s="550"/>
      <c r="J8" s="550">
        <f t="shared" si="1"/>
        <v>311</v>
      </c>
      <c r="K8" s="550">
        <v>1265</v>
      </c>
    </row>
    <row r="9" spans="1:11" ht="36.75" customHeight="1">
      <c r="A9" s="543">
        <v>7</v>
      </c>
      <c r="B9" s="549" t="s">
        <v>1116</v>
      </c>
      <c r="C9" s="548"/>
      <c r="D9" s="548"/>
      <c r="E9" s="548">
        <v>855</v>
      </c>
      <c r="F9" s="548">
        <f t="shared" si="0"/>
        <v>855</v>
      </c>
      <c r="G9" s="549"/>
      <c r="H9" s="550"/>
      <c r="I9" s="550"/>
      <c r="J9" s="550">
        <f t="shared" si="1"/>
        <v>0</v>
      </c>
      <c r="K9" s="550"/>
    </row>
    <row r="10" spans="1:11" ht="36.75" customHeight="1">
      <c r="A10" s="543">
        <v>8</v>
      </c>
      <c r="B10" s="551" t="s">
        <v>864</v>
      </c>
      <c r="C10" s="552">
        <f>SUM(C4:C9)</f>
        <v>40402</v>
      </c>
      <c r="D10" s="552">
        <f>SUM(D4:D9)</f>
        <v>373</v>
      </c>
      <c r="E10" s="552">
        <f>SUM(E4:E9)</f>
        <v>0</v>
      </c>
      <c r="F10" s="552">
        <f>SUM(F4:F9)</f>
        <v>40775</v>
      </c>
      <c r="G10" s="551" t="s">
        <v>374</v>
      </c>
      <c r="H10" s="385">
        <f>SUM(H4:H9)</f>
        <v>40402</v>
      </c>
      <c r="I10" s="550">
        <f>SUM(I4:I9)</f>
        <v>373</v>
      </c>
      <c r="J10" s="550"/>
      <c r="K10" s="550">
        <f>SUM(H10:J10)</f>
        <v>40775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&amp;LMAGYARPOLÁNYI KÖZÖS
ÖNKORMÁNYZATI HIVATAL&amp;C2015.ÉVI KÖLTSÉGVETÉS
BEVÉTELEK ÉS KIADÁSOK ALAKULÁSA&amp;R10.a. melléklet Magyarpolány Község Önkormányat
Képviselő-testületének
5/2016. (V. 31.)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Layout" workbookViewId="0" topLeftCell="D1">
      <selection activeCell="I1" sqref="I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9" width="26.00390625" style="37" customWidth="1"/>
    <col min="10" max="16384" width="9.125" style="37" customWidth="1"/>
  </cols>
  <sheetData>
    <row r="1" ht="12.75">
      <c r="I1" s="293"/>
    </row>
    <row r="2" spans="1:9" ht="12.75">
      <c r="A2" s="140"/>
      <c r="B2" s="144"/>
      <c r="C2" s="140"/>
      <c r="D2" s="140"/>
      <c r="E2" s="140"/>
      <c r="F2" s="140"/>
      <c r="G2" s="140"/>
      <c r="H2" s="140"/>
      <c r="I2" s="290" t="s">
        <v>1028</v>
      </c>
    </row>
    <row r="3" spans="1:9" ht="12.75">
      <c r="A3" s="145"/>
      <c r="B3" s="141" t="s">
        <v>3</v>
      </c>
      <c r="C3" s="141" t="s">
        <v>168</v>
      </c>
      <c r="D3" s="141" t="s">
        <v>5</v>
      </c>
      <c r="E3" s="141" t="s">
        <v>6</v>
      </c>
      <c r="F3" s="141" t="s">
        <v>7</v>
      </c>
      <c r="G3" s="141" t="s">
        <v>357</v>
      </c>
      <c r="H3" s="141" t="s">
        <v>357</v>
      </c>
      <c r="I3" s="141" t="s">
        <v>357</v>
      </c>
    </row>
    <row r="4" spans="1:9" ht="76.5">
      <c r="A4" s="142">
        <v>1</v>
      </c>
      <c r="B4" s="143" t="s">
        <v>777</v>
      </c>
      <c r="C4" s="143" t="s">
        <v>778</v>
      </c>
      <c r="D4" s="143" t="s">
        <v>779</v>
      </c>
      <c r="E4" s="143" t="s">
        <v>780</v>
      </c>
      <c r="F4" s="143" t="s">
        <v>865</v>
      </c>
      <c r="G4" s="143" t="s">
        <v>782</v>
      </c>
      <c r="H4" s="143" t="s">
        <v>866</v>
      </c>
      <c r="I4" s="143" t="s">
        <v>867</v>
      </c>
    </row>
    <row r="5" spans="1:9" ht="49.5" customHeight="1">
      <c r="A5" s="142">
        <v>2</v>
      </c>
      <c r="B5" s="147" t="s">
        <v>788</v>
      </c>
      <c r="C5" s="191" t="s">
        <v>868</v>
      </c>
      <c r="D5" s="14">
        <f>SUM(E5:I5)</f>
        <v>19053.04</v>
      </c>
      <c r="E5" s="14">
        <f>SUM('[1]2.a. m'!AG15:AJ15)</f>
        <v>9852</v>
      </c>
      <c r="F5" s="14">
        <f>SUM('[1]2.a. m'!AG19:AJ19)</f>
        <v>2527.4900000000002</v>
      </c>
      <c r="G5" s="14">
        <f>SUM('[1]2.a. m'!AG50:AJ50)</f>
        <v>5009.55</v>
      </c>
      <c r="H5" s="14">
        <f>SUM('[1]2.a. m'!AG51:AJ51)</f>
        <v>977</v>
      </c>
      <c r="I5" s="14">
        <f>SUM('[1]2.a. m'!AG58:AJ58)</f>
        <v>687</v>
      </c>
    </row>
    <row r="6" spans="1:9" ht="49.5" customHeight="1">
      <c r="A6" s="142">
        <v>3</v>
      </c>
      <c r="B6" s="147" t="s">
        <v>788</v>
      </c>
      <c r="C6" s="191" t="s">
        <v>869</v>
      </c>
      <c r="D6" s="14">
        <f>SUM(E6:I6)</f>
        <v>21349.22</v>
      </c>
      <c r="E6" s="14">
        <f>SUM('[1]2.a. m'!AK15:AN15)</f>
        <v>11411</v>
      </c>
      <c r="F6" s="14">
        <f>SUM('[1]2.a. m'!AK19:AN19)</f>
        <v>3041.8700000000003</v>
      </c>
      <c r="G6" s="14">
        <f>SUM('[1]2.a. m'!AK50:AN50)</f>
        <v>5676.35</v>
      </c>
      <c r="H6" s="14">
        <f>SUM('[1]2.a. m'!AK51:AN51)</f>
        <v>953</v>
      </c>
      <c r="I6" s="14">
        <f>SUM('[1]2.a. m'!AK58:AN58)</f>
        <v>267</v>
      </c>
    </row>
    <row r="7" spans="1:9" ht="49.5" customHeight="1">
      <c r="A7" s="142">
        <v>4</v>
      </c>
      <c r="B7" s="697" t="s">
        <v>870</v>
      </c>
      <c r="C7" s="697"/>
      <c r="D7" s="48">
        <f aca="true" t="shared" si="0" ref="D7:I7">SUM(D5:D6)</f>
        <v>40402.26</v>
      </c>
      <c r="E7" s="48">
        <f t="shared" si="0"/>
        <v>21263</v>
      </c>
      <c r="F7" s="48">
        <f t="shared" si="0"/>
        <v>5569.360000000001</v>
      </c>
      <c r="G7" s="48">
        <f t="shared" si="0"/>
        <v>10685.900000000001</v>
      </c>
      <c r="H7" s="48">
        <f t="shared" si="0"/>
        <v>1930</v>
      </c>
      <c r="I7" s="48">
        <f t="shared" si="0"/>
        <v>954</v>
      </c>
    </row>
    <row r="8" spans="1:9" s="36" customFormat="1" ht="50.25" customHeight="1">
      <c r="A8" s="267">
        <v>5</v>
      </c>
      <c r="B8" s="286"/>
      <c r="C8" s="286" t="s">
        <v>1023</v>
      </c>
      <c r="D8" s="286">
        <v>373</v>
      </c>
      <c r="E8" s="286">
        <v>247</v>
      </c>
      <c r="F8" s="286">
        <v>69</v>
      </c>
      <c r="G8" s="286">
        <v>47</v>
      </c>
      <c r="H8" s="286">
        <v>10</v>
      </c>
      <c r="I8" s="286"/>
    </row>
    <row r="9" spans="1:9" ht="50.25" customHeight="1">
      <c r="A9" s="289">
        <v>6</v>
      </c>
      <c r="B9" s="287"/>
      <c r="C9" s="287" t="s">
        <v>1024</v>
      </c>
      <c r="D9" s="288">
        <f aca="true" t="shared" si="1" ref="D9:I9">SUM(D7:D8)</f>
        <v>40775.26</v>
      </c>
      <c r="E9" s="288">
        <f t="shared" si="1"/>
        <v>21510</v>
      </c>
      <c r="F9" s="288">
        <f t="shared" si="1"/>
        <v>5638.360000000001</v>
      </c>
      <c r="G9" s="288">
        <f t="shared" si="1"/>
        <v>10732.900000000001</v>
      </c>
      <c r="H9" s="288">
        <f t="shared" si="1"/>
        <v>1940</v>
      </c>
      <c r="I9" s="288">
        <f t="shared" si="1"/>
        <v>954</v>
      </c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HIVATAL&amp;C2015.ÉVI KÖLTSÉGVETÉS
KIADÁSOK &amp;R10.b. melléklet Magyarpolány Község Önkormányat Képviselő-testületének
5/2016. (V. 31.)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6"/>
  <sheetViews>
    <sheetView view="pageLayout" zoomScaleNormal="90" zoomScaleSheetLayoutView="75" workbookViewId="0" topLeftCell="B1">
      <selection activeCell="I1" sqref="I1"/>
    </sheetView>
  </sheetViews>
  <sheetFormatPr defaultColWidth="9.00390625" defaultRowHeight="12.75"/>
  <cols>
    <col min="1" max="1" width="2.75390625" style="159" customWidth="1"/>
    <col min="2" max="2" width="85.00390625" style="159" customWidth="1"/>
    <col min="3" max="3" width="8.00390625" style="155" bestFit="1" customWidth="1"/>
    <col min="4" max="9" width="12.625" style="155" bestFit="1" customWidth="1"/>
    <col min="10" max="10" width="7.625" style="155" bestFit="1" customWidth="1"/>
    <col min="11" max="12" width="6.75390625" style="155" bestFit="1" customWidth="1"/>
    <col min="13" max="15" width="12.625" style="155" bestFit="1" customWidth="1"/>
    <col min="16" max="26" width="2.75390625" style="155" customWidth="1"/>
    <col min="27" max="28" width="2.875" style="155" customWidth="1"/>
    <col min="29" max="29" width="4.625" style="160" customWidth="1"/>
    <col min="30" max="30" width="2.125" style="160" customWidth="1"/>
    <col min="31" max="32" width="4.625" style="160" customWidth="1"/>
    <col min="33" max="42" width="4.625" style="155" customWidth="1"/>
    <col min="43" max="43" width="5.375" style="155" customWidth="1"/>
    <col min="44" max="44" width="4.625" style="155" customWidth="1"/>
    <col min="45" max="45" width="11.25390625" style="277" customWidth="1"/>
    <col min="46" max="46" width="12.625" style="252" bestFit="1" customWidth="1"/>
    <col min="47" max="59" width="3.875" style="155" customWidth="1"/>
    <col min="60" max="60" width="3.75390625" style="155" customWidth="1"/>
    <col min="61" max="63" width="3.875" style="155" customWidth="1"/>
    <col min="64" max="64" width="1.625" style="155" customWidth="1"/>
    <col min="65" max="68" width="3.875" style="155" customWidth="1"/>
    <col min="69" max="75" width="3.875" style="158" customWidth="1"/>
    <col min="76" max="76" width="3.125" style="158" customWidth="1"/>
    <col min="77" max="80" width="3.875" style="158" customWidth="1"/>
    <col min="81" max="82" width="3.875" style="155" customWidth="1"/>
    <col min="83" max="16384" width="9.125" style="155" customWidth="1"/>
  </cols>
  <sheetData>
    <row r="1" spans="45:46" ht="15.75" customHeight="1">
      <c r="AS1" s="873" t="s">
        <v>1030</v>
      </c>
      <c r="AT1" s="873"/>
    </row>
    <row r="2" spans="1:80" ht="25.5" customHeight="1">
      <c r="A2" s="874" t="s">
        <v>871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154"/>
      <c r="AS2" s="213"/>
      <c r="AT2" s="278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15.75" customHeight="1">
      <c r="A3" s="875" t="s">
        <v>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5"/>
      <c r="AH3" s="875"/>
      <c r="AI3" s="875"/>
      <c r="AJ3" s="875"/>
      <c r="AK3" s="875"/>
      <c r="AL3" s="875"/>
      <c r="AM3" s="875"/>
      <c r="AN3" s="875"/>
      <c r="AO3" s="875"/>
      <c r="AP3" s="875"/>
      <c r="AQ3" s="875"/>
      <c r="AR3" s="875"/>
      <c r="AS3" s="875"/>
      <c r="AT3" s="875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</row>
    <row r="4" spans="1:15" s="157" customFormat="1" ht="32.25" customHeight="1">
      <c r="A4" s="560"/>
      <c r="B4" s="337" t="s">
        <v>3</v>
      </c>
      <c r="C4" s="153" t="s">
        <v>168</v>
      </c>
      <c r="D4" s="318" t="s">
        <v>5</v>
      </c>
      <c r="E4" s="561" t="s">
        <v>6</v>
      </c>
      <c r="F4" s="561" t="s">
        <v>719</v>
      </c>
      <c r="G4" s="562" t="s">
        <v>357</v>
      </c>
      <c r="H4" s="562" t="s">
        <v>720</v>
      </c>
      <c r="I4" s="562" t="s">
        <v>721</v>
      </c>
      <c r="J4" s="562"/>
      <c r="K4" s="562"/>
      <c r="L4" s="562"/>
      <c r="M4" s="562" t="s">
        <v>722</v>
      </c>
      <c r="N4" s="562" t="s">
        <v>723</v>
      </c>
      <c r="O4" s="562" t="s">
        <v>10</v>
      </c>
    </row>
    <row r="5" spans="1:80" ht="53.25" customHeight="1">
      <c r="A5" s="560">
        <v>1</v>
      </c>
      <c r="B5" s="563" t="s">
        <v>872</v>
      </c>
      <c r="C5" s="564" t="s">
        <v>169</v>
      </c>
      <c r="D5" s="565" t="s">
        <v>873</v>
      </c>
      <c r="E5" s="338" t="s">
        <v>873</v>
      </c>
      <c r="F5" s="338" t="s">
        <v>873</v>
      </c>
      <c r="G5" s="566" t="s">
        <v>1117</v>
      </c>
      <c r="H5" s="566" t="s">
        <v>1117</v>
      </c>
      <c r="I5" s="566" t="s">
        <v>1117</v>
      </c>
      <c r="J5" s="566" t="s">
        <v>1118</v>
      </c>
      <c r="K5" s="566" t="s">
        <v>1118</v>
      </c>
      <c r="L5" s="566" t="s">
        <v>1118</v>
      </c>
      <c r="M5" s="566" t="s">
        <v>1119</v>
      </c>
      <c r="N5" s="566" t="s">
        <v>1119</v>
      </c>
      <c r="O5" s="566" t="s">
        <v>1119</v>
      </c>
      <c r="AC5" s="155"/>
      <c r="AD5" s="155"/>
      <c r="AE5" s="155"/>
      <c r="AF5" s="155"/>
      <c r="AS5" s="155"/>
      <c r="AT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23.25" customHeight="1">
      <c r="A6" s="567">
        <v>2</v>
      </c>
      <c r="B6" s="563" t="s">
        <v>874</v>
      </c>
      <c r="C6" s="340"/>
      <c r="D6" s="568" t="s">
        <v>875</v>
      </c>
      <c r="E6" s="568" t="s">
        <v>876</v>
      </c>
      <c r="F6" s="569" t="s">
        <v>877</v>
      </c>
      <c r="G6" s="570" t="s">
        <v>875</v>
      </c>
      <c r="H6" s="570" t="s">
        <v>876</v>
      </c>
      <c r="I6" s="571" t="s">
        <v>877</v>
      </c>
      <c r="J6" s="570" t="s">
        <v>875</v>
      </c>
      <c r="K6" s="570" t="s">
        <v>876</v>
      </c>
      <c r="L6" s="571" t="s">
        <v>877</v>
      </c>
      <c r="M6" s="570" t="s">
        <v>875</v>
      </c>
      <c r="N6" s="570" t="s">
        <v>876</v>
      </c>
      <c r="O6" s="571" t="s">
        <v>877</v>
      </c>
      <c r="AC6" s="155"/>
      <c r="AD6" s="155"/>
      <c r="AE6" s="155"/>
      <c r="AF6" s="155"/>
      <c r="AS6" s="155"/>
      <c r="AT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24" customHeight="1">
      <c r="A7" s="567">
        <v>3</v>
      </c>
      <c r="B7" s="340" t="s">
        <v>420</v>
      </c>
      <c r="C7" s="572" t="s">
        <v>421</v>
      </c>
      <c r="D7" s="573">
        <v>8299</v>
      </c>
      <c r="E7" s="573">
        <v>8793</v>
      </c>
      <c r="F7" s="574">
        <f aca="true" t="shared" si="0" ref="F7:F15">SUM(D7+E7)</f>
        <v>17092</v>
      </c>
      <c r="G7" s="867">
        <v>8403</v>
      </c>
      <c r="H7" s="867">
        <v>9145</v>
      </c>
      <c r="I7" s="870">
        <f>SUM(G7:H7)</f>
        <v>17548</v>
      </c>
      <c r="J7" s="870">
        <f>M7-G7</f>
        <v>-183</v>
      </c>
      <c r="K7" s="870">
        <f>N7-H7</f>
        <v>-147</v>
      </c>
      <c r="L7" s="870">
        <f>O7-I7</f>
        <v>-330</v>
      </c>
      <c r="M7" s="867">
        <v>8220</v>
      </c>
      <c r="N7" s="867">
        <v>8998</v>
      </c>
      <c r="O7" s="865">
        <f>SUM(M7:N7)</f>
        <v>17218</v>
      </c>
      <c r="AC7" s="155"/>
      <c r="AD7" s="155"/>
      <c r="AE7" s="155"/>
      <c r="AF7" s="155"/>
      <c r="AS7" s="155"/>
      <c r="AT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</row>
    <row r="8" spans="1:80" ht="24" customHeight="1">
      <c r="A8" s="567">
        <v>4</v>
      </c>
      <c r="B8" s="340" t="s">
        <v>1120</v>
      </c>
      <c r="C8" s="572" t="s">
        <v>421</v>
      </c>
      <c r="D8" s="573">
        <v>488</v>
      </c>
      <c r="E8" s="573">
        <v>488</v>
      </c>
      <c r="F8" s="574">
        <f t="shared" si="0"/>
        <v>976</v>
      </c>
      <c r="G8" s="868"/>
      <c r="H8" s="868"/>
      <c r="I8" s="872"/>
      <c r="J8" s="872"/>
      <c r="K8" s="872"/>
      <c r="L8" s="872"/>
      <c r="M8" s="868"/>
      <c r="N8" s="868"/>
      <c r="O8" s="865"/>
      <c r="AC8" s="155"/>
      <c r="AD8" s="155"/>
      <c r="AE8" s="155"/>
      <c r="AF8" s="155"/>
      <c r="AS8" s="155"/>
      <c r="AT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</row>
    <row r="9" spans="1:80" ht="24" customHeight="1">
      <c r="A9" s="567">
        <v>5</v>
      </c>
      <c r="B9" s="340" t="s">
        <v>1121</v>
      </c>
      <c r="C9" s="572"/>
      <c r="D9" s="573"/>
      <c r="E9" s="573">
        <v>1200</v>
      </c>
      <c r="F9" s="574">
        <f t="shared" si="0"/>
        <v>1200</v>
      </c>
      <c r="G9" s="562"/>
      <c r="H9" s="562">
        <v>1356</v>
      </c>
      <c r="I9" s="575">
        <f>SUM(G9:H9)</f>
        <v>1356</v>
      </c>
      <c r="J9" s="577"/>
      <c r="K9" s="577">
        <v>-1356</v>
      </c>
      <c r="L9" s="577">
        <v>-1356</v>
      </c>
      <c r="M9" s="576"/>
      <c r="N9" s="576"/>
      <c r="O9" s="575"/>
      <c r="AC9" s="155"/>
      <c r="AD9" s="155"/>
      <c r="AE9" s="155"/>
      <c r="AF9" s="155"/>
      <c r="AS9" s="155"/>
      <c r="AT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</row>
    <row r="10" spans="1:80" ht="24" customHeight="1">
      <c r="A10" s="567">
        <v>6</v>
      </c>
      <c r="B10" s="341" t="s">
        <v>878</v>
      </c>
      <c r="C10" s="578" t="s">
        <v>427</v>
      </c>
      <c r="D10" s="573"/>
      <c r="E10" s="573"/>
      <c r="F10" s="574"/>
      <c r="G10" s="562">
        <v>504</v>
      </c>
      <c r="H10" s="562"/>
      <c r="I10" s="575">
        <f>SUM(G10:H10)</f>
        <v>504</v>
      </c>
      <c r="J10" s="577">
        <v>785</v>
      </c>
      <c r="K10" s="575">
        <v>1927</v>
      </c>
      <c r="L10" s="575">
        <v>2712</v>
      </c>
      <c r="M10" s="562">
        <v>1289</v>
      </c>
      <c r="N10" s="562">
        <v>1927</v>
      </c>
      <c r="O10" s="575">
        <f>SUM(M10:N10)</f>
        <v>3216</v>
      </c>
      <c r="AC10" s="155"/>
      <c r="AD10" s="155"/>
      <c r="AE10" s="155"/>
      <c r="AF10" s="155"/>
      <c r="AS10" s="155"/>
      <c r="AT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</row>
    <row r="11" spans="1:80" ht="24" customHeight="1">
      <c r="A11" s="567">
        <v>7</v>
      </c>
      <c r="B11" s="341" t="s">
        <v>437</v>
      </c>
      <c r="C11" s="578" t="s">
        <v>438</v>
      </c>
      <c r="D11" s="573">
        <v>563</v>
      </c>
      <c r="E11" s="573">
        <v>548</v>
      </c>
      <c r="F11" s="574">
        <f t="shared" si="0"/>
        <v>1111</v>
      </c>
      <c r="G11" s="562">
        <v>563</v>
      </c>
      <c r="H11" s="562">
        <v>548</v>
      </c>
      <c r="I11" s="575">
        <f aca="true" t="shared" si="1" ref="I11:I65">SUM(G11:H11)</f>
        <v>1111</v>
      </c>
      <c r="J11" s="870">
        <f>M11-G11-G12</f>
        <v>-61</v>
      </c>
      <c r="K11" s="870">
        <f>N11-H11-H12</f>
        <v>-72</v>
      </c>
      <c r="L11" s="870">
        <f>O11-I11-I12</f>
        <v>-133</v>
      </c>
      <c r="M11" s="866">
        <v>551</v>
      </c>
      <c r="N11" s="867">
        <v>525</v>
      </c>
      <c r="O11" s="865">
        <f>SUM(M11:N11)</f>
        <v>1076</v>
      </c>
      <c r="AC11" s="155"/>
      <c r="AD11" s="155"/>
      <c r="AE11" s="155"/>
      <c r="AF11" s="155"/>
      <c r="AS11" s="155"/>
      <c r="AT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</row>
    <row r="12" spans="1:80" ht="24" customHeight="1">
      <c r="A12" s="567">
        <v>8</v>
      </c>
      <c r="B12" s="341" t="s">
        <v>1122</v>
      </c>
      <c r="C12" s="578" t="s">
        <v>438</v>
      </c>
      <c r="D12" s="573">
        <v>49</v>
      </c>
      <c r="E12" s="573">
        <v>49</v>
      </c>
      <c r="F12" s="574">
        <f t="shared" si="0"/>
        <v>98</v>
      </c>
      <c r="G12" s="562">
        <v>49</v>
      </c>
      <c r="H12" s="562">
        <v>49</v>
      </c>
      <c r="I12" s="575">
        <f t="shared" si="1"/>
        <v>98</v>
      </c>
      <c r="J12" s="872"/>
      <c r="K12" s="872"/>
      <c r="L12" s="872"/>
      <c r="M12" s="866"/>
      <c r="N12" s="868"/>
      <c r="O12" s="865"/>
      <c r="AC12" s="155"/>
      <c r="AD12" s="155"/>
      <c r="AE12" s="155"/>
      <c r="AF12" s="155"/>
      <c r="AS12" s="155"/>
      <c r="AT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</row>
    <row r="13" spans="1:80" ht="24" customHeight="1">
      <c r="A13" s="567">
        <v>9</v>
      </c>
      <c r="B13" s="341" t="s">
        <v>442</v>
      </c>
      <c r="C13" s="578" t="s">
        <v>443</v>
      </c>
      <c r="D13" s="573">
        <v>115</v>
      </c>
      <c r="E13" s="573">
        <v>89</v>
      </c>
      <c r="F13" s="574">
        <f t="shared" si="0"/>
        <v>204</v>
      </c>
      <c r="G13" s="562">
        <v>115</v>
      </c>
      <c r="H13" s="562">
        <v>89</v>
      </c>
      <c r="I13" s="575">
        <f t="shared" si="1"/>
        <v>204</v>
      </c>
      <c r="J13" s="577">
        <f>M13-G13</f>
        <v>-41</v>
      </c>
      <c r="K13" s="577">
        <f>N13-H13</f>
        <v>-55</v>
      </c>
      <c r="L13" s="577">
        <f>O13-I13</f>
        <v>-96</v>
      </c>
      <c r="M13" s="562">
        <v>74</v>
      </c>
      <c r="N13" s="562">
        <v>34</v>
      </c>
      <c r="O13" s="575">
        <f>SUM(M13:N13)</f>
        <v>108</v>
      </c>
      <c r="AC13" s="155"/>
      <c r="AD13" s="155"/>
      <c r="AE13" s="155"/>
      <c r="AF13" s="155"/>
      <c r="AS13" s="155"/>
      <c r="AT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</row>
    <row r="14" spans="1:80" ht="24" customHeight="1">
      <c r="A14" s="567">
        <v>10</v>
      </c>
      <c r="B14" s="341" t="s">
        <v>444</v>
      </c>
      <c r="C14" s="578" t="s">
        <v>445</v>
      </c>
      <c r="D14" s="573">
        <v>317</v>
      </c>
      <c r="E14" s="573">
        <v>223</v>
      </c>
      <c r="F14" s="574">
        <f t="shared" si="0"/>
        <v>540</v>
      </c>
      <c r="G14" s="562">
        <v>317</v>
      </c>
      <c r="H14" s="562">
        <v>223</v>
      </c>
      <c r="I14" s="575">
        <f t="shared" si="1"/>
        <v>540</v>
      </c>
      <c r="J14" s="870">
        <f>M14-G14-G15</f>
        <v>-159</v>
      </c>
      <c r="K14" s="870">
        <f>N14-H14-H15</f>
        <v>-80</v>
      </c>
      <c r="L14" s="870">
        <f>O14-I14-I15</f>
        <v>-239</v>
      </c>
      <c r="M14" s="866">
        <v>179</v>
      </c>
      <c r="N14" s="867">
        <v>164</v>
      </c>
      <c r="O14" s="865">
        <f>SUM(M14:N14)</f>
        <v>343</v>
      </c>
      <c r="AC14" s="155"/>
      <c r="AD14" s="155"/>
      <c r="AE14" s="155"/>
      <c r="AF14" s="155"/>
      <c r="AS14" s="155"/>
      <c r="AT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</row>
    <row r="15" spans="1:15" s="157" customFormat="1" ht="24" customHeight="1">
      <c r="A15" s="567">
        <v>11</v>
      </c>
      <c r="B15" s="341" t="s">
        <v>1123</v>
      </c>
      <c r="C15" s="578" t="s">
        <v>445</v>
      </c>
      <c r="D15" s="573">
        <v>21</v>
      </c>
      <c r="E15" s="573">
        <v>21</v>
      </c>
      <c r="F15" s="574">
        <f t="shared" si="0"/>
        <v>42</v>
      </c>
      <c r="G15" s="562">
        <v>21</v>
      </c>
      <c r="H15" s="562">
        <v>21</v>
      </c>
      <c r="I15" s="575">
        <f t="shared" si="1"/>
        <v>42</v>
      </c>
      <c r="J15" s="872"/>
      <c r="K15" s="872"/>
      <c r="L15" s="872"/>
      <c r="M15" s="866"/>
      <c r="N15" s="868"/>
      <c r="O15" s="865"/>
    </row>
    <row r="16" spans="1:80" ht="24" customHeight="1">
      <c r="A16" s="567">
        <v>12</v>
      </c>
      <c r="B16" s="341" t="s">
        <v>1124</v>
      </c>
      <c r="C16" s="578"/>
      <c r="D16" s="573"/>
      <c r="E16" s="573"/>
      <c r="F16" s="574"/>
      <c r="G16" s="562">
        <v>69</v>
      </c>
      <c r="H16" s="562"/>
      <c r="I16" s="575">
        <f t="shared" si="1"/>
        <v>69</v>
      </c>
      <c r="J16" s="577">
        <f aca="true" t="shared" si="2" ref="J16:L32">M16-G16</f>
        <v>-10</v>
      </c>
      <c r="K16" s="577">
        <f t="shared" si="2"/>
        <v>55</v>
      </c>
      <c r="L16" s="577">
        <f t="shared" si="2"/>
        <v>45</v>
      </c>
      <c r="M16" s="562">
        <v>59</v>
      </c>
      <c r="N16" s="562">
        <v>55</v>
      </c>
      <c r="O16" s="575">
        <f>SUM(M16:N16)</f>
        <v>114</v>
      </c>
      <c r="AC16" s="155"/>
      <c r="AD16" s="155"/>
      <c r="AE16" s="155"/>
      <c r="AF16" s="155"/>
      <c r="AS16" s="155"/>
      <c r="AT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</row>
    <row r="17" spans="1:80" ht="24" customHeight="1">
      <c r="A17" s="567">
        <v>13</v>
      </c>
      <c r="B17" s="342" t="s">
        <v>1125</v>
      </c>
      <c r="C17" s="579" t="s">
        <v>456</v>
      </c>
      <c r="D17" s="580">
        <f>SUM(D7:D16)</f>
        <v>9852</v>
      </c>
      <c r="E17" s="580">
        <f aca="true" t="shared" si="3" ref="E17:O17">SUM(E7:E16)</f>
        <v>11411</v>
      </c>
      <c r="F17" s="580">
        <f t="shared" si="3"/>
        <v>21263</v>
      </c>
      <c r="G17" s="581">
        <f t="shared" si="3"/>
        <v>10041</v>
      </c>
      <c r="H17" s="581">
        <f t="shared" si="3"/>
        <v>11431</v>
      </c>
      <c r="I17" s="581">
        <f t="shared" si="3"/>
        <v>21472</v>
      </c>
      <c r="J17" s="577">
        <f>SUM(J7:J16)</f>
        <v>331</v>
      </c>
      <c r="K17" s="577">
        <f>SUM(K7:K16)</f>
        <v>272</v>
      </c>
      <c r="L17" s="577">
        <f t="shared" si="2"/>
        <v>603</v>
      </c>
      <c r="M17" s="581">
        <f t="shared" si="3"/>
        <v>10372</v>
      </c>
      <c r="N17" s="581">
        <f t="shared" si="3"/>
        <v>11703</v>
      </c>
      <c r="O17" s="339">
        <f t="shared" si="3"/>
        <v>22075</v>
      </c>
      <c r="AC17" s="155"/>
      <c r="AD17" s="155"/>
      <c r="AE17" s="155"/>
      <c r="AF17" s="155"/>
      <c r="AS17" s="155"/>
      <c r="AT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</row>
    <row r="18" spans="1:80" ht="27.75" customHeight="1">
      <c r="A18" s="567">
        <v>14</v>
      </c>
      <c r="B18" s="341" t="s">
        <v>1126</v>
      </c>
      <c r="C18" s="578"/>
      <c r="D18" s="573"/>
      <c r="E18" s="573"/>
      <c r="F18" s="582"/>
      <c r="G18" s="562"/>
      <c r="H18" s="562">
        <v>100</v>
      </c>
      <c r="I18" s="562">
        <f>SUM(G18:H18)</f>
        <v>100</v>
      </c>
      <c r="J18" s="577">
        <f t="shared" si="2"/>
        <v>0</v>
      </c>
      <c r="K18" s="577">
        <f t="shared" si="2"/>
        <v>0</v>
      </c>
      <c r="L18" s="577">
        <f t="shared" si="2"/>
        <v>0</v>
      </c>
      <c r="M18" s="562">
        <v>0</v>
      </c>
      <c r="N18" s="562">
        <v>100</v>
      </c>
      <c r="O18" s="562">
        <f>SUM(M18:N18)</f>
        <v>100</v>
      </c>
      <c r="AC18" s="155"/>
      <c r="AD18" s="155"/>
      <c r="AE18" s="155"/>
      <c r="AF18" s="155"/>
      <c r="AS18" s="155"/>
      <c r="AT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</row>
    <row r="19" spans="1:15" s="158" customFormat="1" ht="24.75" customHeight="1">
      <c r="A19" s="567">
        <v>15</v>
      </c>
      <c r="B19" s="341" t="s">
        <v>1051</v>
      </c>
      <c r="C19" s="578"/>
      <c r="D19" s="573"/>
      <c r="E19" s="573"/>
      <c r="F19" s="582"/>
      <c r="G19" s="562"/>
      <c r="H19" s="562">
        <v>8</v>
      </c>
      <c r="I19" s="562">
        <f>SUM(G19:H19)</f>
        <v>8</v>
      </c>
      <c r="J19" s="577">
        <f t="shared" si="2"/>
        <v>0</v>
      </c>
      <c r="K19" s="577">
        <f t="shared" si="2"/>
        <v>0</v>
      </c>
      <c r="L19" s="577">
        <f t="shared" si="2"/>
        <v>0</v>
      </c>
      <c r="M19" s="562">
        <v>0</v>
      </c>
      <c r="N19" s="562">
        <v>8</v>
      </c>
      <c r="O19" s="562">
        <f aca="true" t="shared" si="4" ref="O19:O65">SUM(M19:N19)</f>
        <v>8</v>
      </c>
    </row>
    <row r="20" spans="1:15" s="158" customFormat="1" ht="24.75" customHeight="1">
      <c r="A20" s="567">
        <v>16</v>
      </c>
      <c r="B20" s="342" t="s">
        <v>1127</v>
      </c>
      <c r="C20" s="579"/>
      <c r="D20" s="580"/>
      <c r="E20" s="580"/>
      <c r="F20" s="574"/>
      <c r="G20" s="575"/>
      <c r="H20" s="575">
        <f>SUM(H18:H19)</f>
        <v>108</v>
      </c>
      <c r="I20" s="575">
        <f>SUM(H20)</f>
        <v>108</v>
      </c>
      <c r="J20" s="577">
        <f t="shared" si="2"/>
        <v>0</v>
      </c>
      <c r="K20" s="577">
        <f t="shared" si="2"/>
        <v>0</v>
      </c>
      <c r="L20" s="577">
        <f t="shared" si="2"/>
        <v>0</v>
      </c>
      <c r="M20" s="575">
        <f>SUM(M18:M19)</f>
        <v>0</v>
      </c>
      <c r="N20" s="575">
        <f>SUM(N18:N19)</f>
        <v>108</v>
      </c>
      <c r="O20" s="575">
        <f t="shared" si="4"/>
        <v>108</v>
      </c>
    </row>
    <row r="21" spans="1:15" s="158" customFormat="1" ht="24.75" customHeight="1">
      <c r="A21" s="567">
        <v>17</v>
      </c>
      <c r="B21" s="583" t="s">
        <v>879</v>
      </c>
      <c r="C21" s="584" t="s">
        <v>362</v>
      </c>
      <c r="D21" s="585">
        <f>D17+D20</f>
        <v>9852</v>
      </c>
      <c r="E21" s="585">
        <f aca="true" t="shared" si="5" ref="E21:O21">E17+E20</f>
        <v>11411</v>
      </c>
      <c r="F21" s="585">
        <f t="shared" si="5"/>
        <v>21263</v>
      </c>
      <c r="G21" s="586">
        <f t="shared" si="5"/>
        <v>10041</v>
      </c>
      <c r="H21" s="586">
        <f t="shared" si="5"/>
        <v>11539</v>
      </c>
      <c r="I21" s="586">
        <f t="shared" si="5"/>
        <v>21580</v>
      </c>
      <c r="J21" s="577">
        <f t="shared" si="2"/>
        <v>331</v>
      </c>
      <c r="K21" s="577">
        <f t="shared" si="2"/>
        <v>272</v>
      </c>
      <c r="L21" s="577">
        <f t="shared" si="2"/>
        <v>603</v>
      </c>
      <c r="M21" s="586">
        <f t="shared" si="5"/>
        <v>10372</v>
      </c>
      <c r="N21" s="586">
        <f t="shared" si="5"/>
        <v>11811</v>
      </c>
      <c r="O21" s="587">
        <f t="shared" si="5"/>
        <v>22183</v>
      </c>
    </row>
    <row r="22" spans="1:15" s="158" customFormat="1" ht="27.75" customHeight="1">
      <c r="A22" s="567">
        <v>18</v>
      </c>
      <c r="B22" s="341" t="s">
        <v>880</v>
      </c>
      <c r="C22" s="578" t="s">
        <v>364</v>
      </c>
      <c r="D22" s="573">
        <f>SUM(D7++D8+D10)*0.27</f>
        <v>2372.4900000000002</v>
      </c>
      <c r="E22" s="573">
        <v>2830</v>
      </c>
      <c r="F22" s="574">
        <f aca="true" t="shared" si="6" ref="F22:F64">SUM(D22+E22)</f>
        <v>5202.49</v>
      </c>
      <c r="G22" s="562">
        <v>2405</v>
      </c>
      <c r="H22" s="562">
        <v>2862</v>
      </c>
      <c r="I22" s="575">
        <f t="shared" si="1"/>
        <v>5267</v>
      </c>
      <c r="J22" s="577">
        <f t="shared" si="2"/>
        <v>169</v>
      </c>
      <c r="K22" s="577">
        <f t="shared" si="2"/>
        <v>120</v>
      </c>
      <c r="L22" s="577">
        <f t="shared" si="2"/>
        <v>289</v>
      </c>
      <c r="M22" s="562">
        <v>2574</v>
      </c>
      <c r="N22" s="562">
        <v>2982</v>
      </c>
      <c r="O22" s="575">
        <f t="shared" si="4"/>
        <v>5556</v>
      </c>
    </row>
    <row r="23" spans="1:80" ht="24.75" customHeight="1">
      <c r="A23" s="567">
        <v>19</v>
      </c>
      <c r="B23" s="341" t="s">
        <v>881</v>
      </c>
      <c r="C23" s="578" t="s">
        <v>364</v>
      </c>
      <c r="D23" s="573">
        <v>72</v>
      </c>
      <c r="E23" s="573">
        <v>99</v>
      </c>
      <c r="F23" s="574">
        <f t="shared" si="6"/>
        <v>171</v>
      </c>
      <c r="G23" s="562">
        <v>72</v>
      </c>
      <c r="H23" s="562">
        <v>102</v>
      </c>
      <c r="I23" s="575">
        <f t="shared" si="1"/>
        <v>174</v>
      </c>
      <c r="J23" s="577">
        <f t="shared" si="2"/>
        <v>-9</v>
      </c>
      <c r="K23" s="577">
        <f t="shared" si="2"/>
        <v>-7</v>
      </c>
      <c r="L23" s="577">
        <f t="shared" si="2"/>
        <v>-16</v>
      </c>
      <c r="M23" s="562">
        <v>63</v>
      </c>
      <c r="N23" s="562">
        <v>95</v>
      </c>
      <c r="O23" s="575">
        <f t="shared" si="4"/>
        <v>158</v>
      </c>
      <c r="AC23" s="155"/>
      <c r="AD23" s="155"/>
      <c r="AE23" s="155"/>
      <c r="AF23" s="155"/>
      <c r="AS23" s="155"/>
      <c r="AT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</row>
    <row r="24" spans="1:80" ht="24.75" customHeight="1">
      <c r="A24" s="567">
        <v>20</v>
      </c>
      <c r="B24" s="341" t="s">
        <v>882</v>
      </c>
      <c r="C24" s="578" t="s">
        <v>364</v>
      </c>
      <c r="D24" s="573">
        <v>83</v>
      </c>
      <c r="E24" s="573">
        <v>113</v>
      </c>
      <c r="F24" s="574">
        <f t="shared" si="6"/>
        <v>196</v>
      </c>
      <c r="G24" s="562">
        <v>83</v>
      </c>
      <c r="H24" s="562">
        <v>114</v>
      </c>
      <c r="I24" s="575">
        <f t="shared" si="1"/>
        <v>197</v>
      </c>
      <c r="J24" s="577">
        <f t="shared" si="2"/>
        <v>-12</v>
      </c>
      <c r="K24" s="577">
        <f t="shared" si="2"/>
        <v>-6</v>
      </c>
      <c r="L24" s="577">
        <f t="shared" si="2"/>
        <v>-18</v>
      </c>
      <c r="M24" s="562">
        <v>71</v>
      </c>
      <c r="N24" s="562">
        <v>108</v>
      </c>
      <c r="O24" s="575">
        <f t="shared" si="4"/>
        <v>179</v>
      </c>
      <c r="AC24" s="155"/>
      <c r="AD24" s="155"/>
      <c r="AE24" s="155"/>
      <c r="AF24" s="155"/>
      <c r="AS24" s="155"/>
      <c r="AT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</row>
    <row r="25" spans="1:80" ht="24.75" customHeight="1">
      <c r="A25" s="567">
        <v>21</v>
      </c>
      <c r="B25" s="583" t="s">
        <v>883</v>
      </c>
      <c r="C25" s="584" t="s">
        <v>364</v>
      </c>
      <c r="D25" s="343">
        <f>SUM(D22:D24)</f>
        <v>2527.4900000000002</v>
      </c>
      <c r="E25" s="343">
        <f aca="true" t="shared" si="7" ref="E25:O25">SUM(E22:E24)</f>
        <v>3042</v>
      </c>
      <c r="F25" s="343">
        <f t="shared" si="7"/>
        <v>5569.49</v>
      </c>
      <c r="G25" s="586">
        <f t="shared" si="7"/>
        <v>2560</v>
      </c>
      <c r="H25" s="586">
        <f t="shared" si="7"/>
        <v>3078</v>
      </c>
      <c r="I25" s="586">
        <f t="shared" si="7"/>
        <v>5638</v>
      </c>
      <c r="J25" s="577">
        <f t="shared" si="2"/>
        <v>148</v>
      </c>
      <c r="K25" s="577">
        <f t="shared" si="2"/>
        <v>107</v>
      </c>
      <c r="L25" s="577">
        <f t="shared" si="2"/>
        <v>255</v>
      </c>
      <c r="M25" s="586">
        <f t="shared" si="7"/>
        <v>2708</v>
      </c>
      <c r="N25" s="586">
        <f t="shared" si="7"/>
        <v>3185</v>
      </c>
      <c r="O25" s="587">
        <f t="shared" si="7"/>
        <v>5893</v>
      </c>
      <c r="AC25" s="155"/>
      <c r="AD25" s="155"/>
      <c r="AE25" s="155"/>
      <c r="AF25" s="155"/>
      <c r="AS25" s="155"/>
      <c r="AT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</row>
    <row r="26" spans="1:80" ht="24.75" customHeight="1">
      <c r="A26" s="567">
        <v>22</v>
      </c>
      <c r="B26" s="341" t="s">
        <v>884</v>
      </c>
      <c r="C26" s="578" t="s">
        <v>468</v>
      </c>
      <c r="D26" s="573">
        <v>40</v>
      </c>
      <c r="E26" s="573">
        <v>20</v>
      </c>
      <c r="F26" s="574">
        <f t="shared" si="6"/>
        <v>60</v>
      </c>
      <c r="G26" s="562">
        <v>40</v>
      </c>
      <c r="H26" s="562">
        <v>20</v>
      </c>
      <c r="I26" s="575">
        <f t="shared" si="1"/>
        <v>60</v>
      </c>
      <c r="J26" s="577">
        <f t="shared" si="2"/>
        <v>-35</v>
      </c>
      <c r="K26" s="577">
        <f t="shared" si="2"/>
        <v>-16</v>
      </c>
      <c r="L26" s="577">
        <f t="shared" si="2"/>
        <v>-51</v>
      </c>
      <c r="M26" s="562">
        <v>5</v>
      </c>
      <c r="N26" s="562">
        <v>4</v>
      </c>
      <c r="O26" s="575">
        <f t="shared" si="4"/>
        <v>9</v>
      </c>
      <c r="AC26" s="155"/>
      <c r="AD26" s="155"/>
      <c r="AE26" s="155"/>
      <c r="AF26" s="155"/>
      <c r="AS26" s="155"/>
      <c r="AT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ht="24.75" customHeight="1">
      <c r="A27" s="567">
        <v>23</v>
      </c>
      <c r="B27" s="341" t="s">
        <v>885</v>
      </c>
      <c r="C27" s="578" t="s">
        <v>470</v>
      </c>
      <c r="D27" s="573">
        <v>25</v>
      </c>
      <c r="E27" s="573">
        <v>25</v>
      </c>
      <c r="F27" s="574">
        <f t="shared" si="6"/>
        <v>50</v>
      </c>
      <c r="G27" s="562">
        <v>25</v>
      </c>
      <c r="H27" s="562">
        <v>25</v>
      </c>
      <c r="I27" s="575">
        <f t="shared" si="1"/>
        <v>50</v>
      </c>
      <c r="J27" s="577">
        <f t="shared" si="2"/>
        <v>-25</v>
      </c>
      <c r="K27" s="577">
        <f t="shared" si="2"/>
        <v>40</v>
      </c>
      <c r="L27" s="577">
        <f t="shared" si="2"/>
        <v>15</v>
      </c>
      <c r="M27" s="562">
        <v>0</v>
      </c>
      <c r="N27" s="867">
        <v>65</v>
      </c>
      <c r="O27" s="575">
        <f t="shared" si="4"/>
        <v>65</v>
      </c>
      <c r="AC27" s="155"/>
      <c r="AD27" s="155"/>
      <c r="AE27" s="155"/>
      <c r="AF27" s="155"/>
      <c r="AS27" s="155"/>
      <c r="AT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</row>
    <row r="28" spans="1:80" ht="27.75" customHeight="1">
      <c r="A28" s="567">
        <v>24</v>
      </c>
      <c r="B28" s="341" t="s">
        <v>886</v>
      </c>
      <c r="C28" s="578" t="s">
        <v>468</v>
      </c>
      <c r="D28" s="573">
        <v>25</v>
      </c>
      <c r="E28" s="573">
        <v>20</v>
      </c>
      <c r="F28" s="574">
        <f t="shared" si="6"/>
        <v>45</v>
      </c>
      <c r="G28" s="562">
        <v>25</v>
      </c>
      <c r="H28" s="562">
        <v>20</v>
      </c>
      <c r="I28" s="575">
        <f t="shared" si="1"/>
        <v>45</v>
      </c>
      <c r="J28" s="577">
        <f t="shared" si="2"/>
        <v>-20</v>
      </c>
      <c r="K28" s="577">
        <f t="shared" si="2"/>
        <v>-20</v>
      </c>
      <c r="L28" s="577">
        <f t="shared" si="2"/>
        <v>-40</v>
      </c>
      <c r="M28" s="562">
        <v>5</v>
      </c>
      <c r="N28" s="868"/>
      <c r="O28" s="575">
        <f t="shared" si="4"/>
        <v>5</v>
      </c>
      <c r="AC28" s="155"/>
      <c r="AD28" s="155"/>
      <c r="AE28" s="155"/>
      <c r="AF28" s="155"/>
      <c r="AS28" s="155"/>
      <c r="AT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</row>
    <row r="29" spans="1:80" ht="24.75" customHeight="1">
      <c r="A29" s="567">
        <v>25</v>
      </c>
      <c r="B29" s="341" t="s">
        <v>887</v>
      </c>
      <c r="C29" s="578" t="s">
        <v>470</v>
      </c>
      <c r="D29" s="573">
        <v>450</v>
      </c>
      <c r="E29" s="573">
        <v>370</v>
      </c>
      <c r="F29" s="574">
        <f t="shared" si="6"/>
        <v>820</v>
      </c>
      <c r="G29" s="562">
        <v>465</v>
      </c>
      <c r="H29" s="562">
        <v>386</v>
      </c>
      <c r="I29" s="575">
        <f t="shared" si="1"/>
        <v>851</v>
      </c>
      <c r="J29" s="577">
        <f t="shared" si="2"/>
        <v>73</v>
      </c>
      <c r="K29" s="577">
        <f t="shared" si="2"/>
        <v>-231</v>
      </c>
      <c r="L29" s="577">
        <f t="shared" si="2"/>
        <v>-158</v>
      </c>
      <c r="M29" s="562">
        <v>538</v>
      </c>
      <c r="N29" s="562">
        <v>155</v>
      </c>
      <c r="O29" s="575">
        <f t="shared" si="4"/>
        <v>693</v>
      </c>
      <c r="AC29" s="155"/>
      <c r="AD29" s="155"/>
      <c r="AE29" s="155"/>
      <c r="AF29" s="155"/>
      <c r="AS29" s="155"/>
      <c r="AT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</row>
    <row r="30" spans="1:80" ht="24.75" customHeight="1">
      <c r="A30" s="567">
        <v>26</v>
      </c>
      <c r="B30" s="341" t="s">
        <v>888</v>
      </c>
      <c r="C30" s="578" t="s">
        <v>468</v>
      </c>
      <c r="D30" s="573">
        <v>160</v>
      </c>
      <c r="E30" s="573">
        <v>110</v>
      </c>
      <c r="F30" s="574">
        <f t="shared" si="6"/>
        <v>270</v>
      </c>
      <c r="G30" s="562">
        <v>160</v>
      </c>
      <c r="H30" s="562">
        <v>110</v>
      </c>
      <c r="I30" s="575">
        <f t="shared" si="1"/>
        <v>270</v>
      </c>
      <c r="J30" s="577">
        <f t="shared" si="2"/>
        <v>-54</v>
      </c>
      <c r="K30" s="577">
        <f t="shared" si="2"/>
        <v>105</v>
      </c>
      <c r="L30" s="577">
        <f t="shared" si="2"/>
        <v>51</v>
      </c>
      <c r="M30" s="562">
        <v>106</v>
      </c>
      <c r="N30" s="562">
        <v>215</v>
      </c>
      <c r="O30" s="575">
        <f t="shared" si="4"/>
        <v>321</v>
      </c>
      <c r="AC30" s="155"/>
      <c r="AD30" s="155"/>
      <c r="AE30" s="155"/>
      <c r="AF30" s="155"/>
      <c r="AS30" s="155"/>
      <c r="AT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</row>
    <row r="31" spans="1:80" ht="24.75" customHeight="1">
      <c r="A31" s="567">
        <v>27</v>
      </c>
      <c r="B31" s="342" t="s">
        <v>889</v>
      </c>
      <c r="C31" s="579" t="s">
        <v>474</v>
      </c>
      <c r="D31" s="580">
        <f>SUM(D26:D30)</f>
        <v>700</v>
      </c>
      <c r="E31" s="580">
        <f aca="true" t="shared" si="8" ref="E31:O31">SUM(E26:E30)</f>
        <v>545</v>
      </c>
      <c r="F31" s="580">
        <f t="shared" si="8"/>
        <v>1245</v>
      </c>
      <c r="G31" s="581">
        <f t="shared" si="8"/>
        <v>715</v>
      </c>
      <c r="H31" s="581">
        <f t="shared" si="8"/>
        <v>561</v>
      </c>
      <c r="I31" s="581">
        <f t="shared" si="8"/>
        <v>1276</v>
      </c>
      <c r="J31" s="577">
        <f t="shared" si="2"/>
        <v>-61</v>
      </c>
      <c r="K31" s="577">
        <f t="shared" si="2"/>
        <v>-122</v>
      </c>
      <c r="L31" s="577">
        <f t="shared" si="2"/>
        <v>-183</v>
      </c>
      <c r="M31" s="581">
        <f t="shared" si="8"/>
        <v>654</v>
      </c>
      <c r="N31" s="581">
        <f t="shared" si="8"/>
        <v>439</v>
      </c>
      <c r="O31" s="339">
        <f t="shared" si="8"/>
        <v>1093</v>
      </c>
      <c r="AC31" s="155"/>
      <c r="AD31" s="155"/>
      <c r="AE31" s="155"/>
      <c r="AF31" s="155"/>
      <c r="AS31" s="155"/>
      <c r="AT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</row>
    <row r="32" spans="1:80" ht="24.75" customHeight="1">
      <c r="A32" s="567">
        <v>28</v>
      </c>
      <c r="B32" s="341" t="s">
        <v>890</v>
      </c>
      <c r="C32" s="578" t="s">
        <v>476</v>
      </c>
      <c r="D32" s="573">
        <v>40</v>
      </c>
      <c r="E32" s="573">
        <v>120</v>
      </c>
      <c r="F32" s="574">
        <f t="shared" si="6"/>
        <v>160</v>
      </c>
      <c r="G32" s="562">
        <v>40</v>
      </c>
      <c r="H32" s="562">
        <v>120</v>
      </c>
      <c r="I32" s="575">
        <f t="shared" si="1"/>
        <v>160</v>
      </c>
      <c r="J32" s="577">
        <f t="shared" si="2"/>
        <v>-11</v>
      </c>
      <c r="K32" s="577">
        <f t="shared" si="2"/>
        <v>8</v>
      </c>
      <c r="L32" s="577">
        <f t="shared" si="2"/>
        <v>-3</v>
      </c>
      <c r="M32" s="562">
        <v>29</v>
      </c>
      <c r="N32" s="562">
        <v>128</v>
      </c>
      <c r="O32" s="575">
        <f t="shared" si="4"/>
        <v>157</v>
      </c>
      <c r="AC32" s="155"/>
      <c r="AD32" s="155"/>
      <c r="AE32" s="155"/>
      <c r="AF32" s="155"/>
      <c r="AS32" s="155"/>
      <c r="AT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</row>
    <row r="33" spans="1:80" ht="24.75" customHeight="1">
      <c r="A33" s="567">
        <v>29</v>
      </c>
      <c r="B33" s="341" t="s">
        <v>891</v>
      </c>
      <c r="C33" s="578" t="s">
        <v>476</v>
      </c>
      <c r="D33" s="573">
        <v>50</v>
      </c>
      <c r="E33" s="573">
        <v>50</v>
      </c>
      <c r="F33" s="574">
        <f t="shared" si="6"/>
        <v>100</v>
      </c>
      <c r="G33" s="867">
        <v>320</v>
      </c>
      <c r="H33" s="867">
        <v>320</v>
      </c>
      <c r="I33" s="870">
        <f t="shared" si="1"/>
        <v>640</v>
      </c>
      <c r="J33" s="870">
        <f>M33-G33</f>
        <v>133</v>
      </c>
      <c r="K33" s="870">
        <f>N33-H33</f>
        <v>9</v>
      </c>
      <c r="L33" s="870">
        <f>O33-I33</f>
        <v>142</v>
      </c>
      <c r="M33" s="866">
        <v>453</v>
      </c>
      <c r="N33" s="866">
        <v>329</v>
      </c>
      <c r="O33" s="865">
        <f>SUM(M33:N33)</f>
        <v>782</v>
      </c>
      <c r="AC33" s="155"/>
      <c r="AD33" s="155"/>
      <c r="AE33" s="155"/>
      <c r="AF33" s="155"/>
      <c r="AS33" s="155"/>
      <c r="AT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</row>
    <row r="34" spans="1:80" ht="24.75" customHeight="1">
      <c r="A34" s="567">
        <v>30</v>
      </c>
      <c r="B34" s="341" t="s">
        <v>892</v>
      </c>
      <c r="C34" s="578" t="s">
        <v>476</v>
      </c>
      <c r="D34" s="573">
        <v>200</v>
      </c>
      <c r="E34" s="573">
        <v>200</v>
      </c>
      <c r="F34" s="574">
        <f t="shared" si="6"/>
        <v>400</v>
      </c>
      <c r="G34" s="869"/>
      <c r="H34" s="869"/>
      <c r="I34" s="871"/>
      <c r="J34" s="871"/>
      <c r="K34" s="871"/>
      <c r="L34" s="871"/>
      <c r="M34" s="866"/>
      <c r="N34" s="866"/>
      <c r="O34" s="865"/>
      <c r="AC34" s="155"/>
      <c r="AD34" s="155"/>
      <c r="AE34" s="155"/>
      <c r="AF34" s="155"/>
      <c r="AS34" s="155"/>
      <c r="AT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</row>
    <row r="35" spans="1:80" ht="24.75" customHeight="1">
      <c r="A35" s="567">
        <v>31</v>
      </c>
      <c r="B35" s="341" t="s">
        <v>893</v>
      </c>
      <c r="C35" s="578" t="s">
        <v>476</v>
      </c>
      <c r="D35" s="573">
        <v>30</v>
      </c>
      <c r="E35" s="573">
        <v>30</v>
      </c>
      <c r="F35" s="574">
        <f t="shared" si="6"/>
        <v>60</v>
      </c>
      <c r="G35" s="869"/>
      <c r="H35" s="869"/>
      <c r="I35" s="871"/>
      <c r="J35" s="871"/>
      <c r="K35" s="871"/>
      <c r="L35" s="871"/>
      <c r="M35" s="866"/>
      <c r="N35" s="866"/>
      <c r="O35" s="865"/>
      <c r="AC35" s="155"/>
      <c r="AD35" s="155"/>
      <c r="AE35" s="155"/>
      <c r="AF35" s="155"/>
      <c r="AS35" s="155"/>
      <c r="AT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</row>
    <row r="36" spans="1:80" ht="27.75" customHeight="1">
      <c r="A36" s="567">
        <v>32</v>
      </c>
      <c r="B36" s="341" t="s">
        <v>894</v>
      </c>
      <c r="C36" s="578" t="s">
        <v>476</v>
      </c>
      <c r="D36" s="573">
        <v>40</v>
      </c>
      <c r="E36" s="573">
        <v>40</v>
      </c>
      <c r="F36" s="574">
        <f t="shared" si="6"/>
        <v>80</v>
      </c>
      <c r="G36" s="868"/>
      <c r="H36" s="868"/>
      <c r="I36" s="872"/>
      <c r="J36" s="872"/>
      <c r="K36" s="872"/>
      <c r="L36" s="872"/>
      <c r="M36" s="866"/>
      <c r="N36" s="866"/>
      <c r="O36" s="865"/>
      <c r="AC36" s="155"/>
      <c r="AD36" s="155"/>
      <c r="AE36" s="155"/>
      <c r="AF36" s="155"/>
      <c r="AS36" s="155"/>
      <c r="AT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</row>
    <row r="37" spans="1:80" ht="27.75" customHeight="1">
      <c r="A37" s="567">
        <v>33</v>
      </c>
      <c r="B37" s="341" t="s">
        <v>895</v>
      </c>
      <c r="C37" s="578" t="s">
        <v>476</v>
      </c>
      <c r="D37" s="573">
        <v>450</v>
      </c>
      <c r="E37" s="573">
        <v>450</v>
      </c>
      <c r="F37" s="574">
        <f t="shared" si="6"/>
        <v>900</v>
      </c>
      <c r="G37" s="562">
        <v>450</v>
      </c>
      <c r="H37" s="562">
        <v>450</v>
      </c>
      <c r="I37" s="575">
        <f t="shared" si="1"/>
        <v>900</v>
      </c>
      <c r="J37" s="577">
        <f aca="true" t="shared" si="9" ref="J37:L65">M37-G37</f>
        <v>-125</v>
      </c>
      <c r="K37" s="577">
        <f t="shared" si="9"/>
        <v>-125</v>
      </c>
      <c r="L37" s="577">
        <f t="shared" si="9"/>
        <v>-250</v>
      </c>
      <c r="M37" s="562">
        <v>325</v>
      </c>
      <c r="N37" s="562">
        <v>325</v>
      </c>
      <c r="O37" s="575">
        <f t="shared" si="4"/>
        <v>650</v>
      </c>
      <c r="AC37" s="155"/>
      <c r="AD37" s="155"/>
      <c r="AE37" s="155"/>
      <c r="AF37" s="155"/>
      <c r="AS37" s="155"/>
      <c r="AT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</row>
    <row r="38" spans="1:80" ht="27.75" customHeight="1">
      <c r="A38" s="567">
        <v>34</v>
      </c>
      <c r="B38" s="341" t="s">
        <v>896</v>
      </c>
      <c r="C38" s="578" t="s">
        <v>476</v>
      </c>
      <c r="D38" s="573">
        <v>150</v>
      </c>
      <c r="E38" s="573">
        <v>150</v>
      </c>
      <c r="F38" s="574">
        <f t="shared" si="6"/>
        <v>300</v>
      </c>
      <c r="G38" s="562">
        <v>150</v>
      </c>
      <c r="H38" s="562">
        <v>150</v>
      </c>
      <c r="I38" s="575">
        <f t="shared" si="1"/>
        <v>300</v>
      </c>
      <c r="J38" s="577">
        <f t="shared" si="9"/>
        <v>-20</v>
      </c>
      <c r="K38" s="577">
        <f t="shared" si="9"/>
        <v>88</v>
      </c>
      <c r="L38" s="577">
        <f t="shared" si="9"/>
        <v>68</v>
      </c>
      <c r="M38" s="562">
        <v>130</v>
      </c>
      <c r="N38" s="562">
        <v>238</v>
      </c>
      <c r="O38" s="575">
        <f t="shared" si="4"/>
        <v>368</v>
      </c>
      <c r="AC38" s="155"/>
      <c r="AD38" s="155"/>
      <c r="AE38" s="155"/>
      <c r="AF38" s="155"/>
      <c r="AS38" s="155"/>
      <c r="AT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</row>
    <row r="39" spans="1:80" ht="24.75" customHeight="1">
      <c r="A39" s="567">
        <v>35</v>
      </c>
      <c r="B39" s="342" t="s">
        <v>897</v>
      </c>
      <c r="C39" s="579" t="s">
        <v>476</v>
      </c>
      <c r="D39" s="580">
        <f>SUM(D32:D38)</f>
        <v>960</v>
      </c>
      <c r="E39" s="580">
        <f aca="true" t="shared" si="10" ref="E39:O39">SUM(E32:E38)</f>
        <v>1040</v>
      </c>
      <c r="F39" s="580">
        <f t="shared" si="10"/>
        <v>2000</v>
      </c>
      <c r="G39" s="581">
        <f t="shared" si="10"/>
        <v>960</v>
      </c>
      <c r="H39" s="581">
        <f t="shared" si="10"/>
        <v>1040</v>
      </c>
      <c r="I39" s="581">
        <f t="shared" si="10"/>
        <v>2000</v>
      </c>
      <c r="J39" s="577">
        <f t="shared" si="9"/>
        <v>-23</v>
      </c>
      <c r="K39" s="577">
        <f t="shared" si="9"/>
        <v>-20</v>
      </c>
      <c r="L39" s="577">
        <f t="shared" si="9"/>
        <v>-43</v>
      </c>
      <c r="M39" s="581">
        <f t="shared" si="10"/>
        <v>937</v>
      </c>
      <c r="N39" s="581">
        <f t="shared" si="10"/>
        <v>1020</v>
      </c>
      <c r="O39" s="339">
        <f t="shared" si="10"/>
        <v>1957</v>
      </c>
      <c r="AC39" s="155"/>
      <c r="AD39" s="155"/>
      <c r="AE39" s="155"/>
      <c r="AF39" s="155"/>
      <c r="AS39" s="155"/>
      <c r="AT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</row>
    <row r="40" spans="1:80" ht="24.75" customHeight="1">
      <c r="A40" s="567">
        <v>36</v>
      </c>
      <c r="B40" s="342" t="s">
        <v>898</v>
      </c>
      <c r="C40" s="579" t="s">
        <v>478</v>
      </c>
      <c r="D40" s="580">
        <v>200</v>
      </c>
      <c r="E40" s="580">
        <v>170</v>
      </c>
      <c r="F40" s="574">
        <f t="shared" si="6"/>
        <v>370</v>
      </c>
      <c r="G40" s="575">
        <v>205</v>
      </c>
      <c r="H40" s="575">
        <v>170</v>
      </c>
      <c r="I40" s="575">
        <f t="shared" si="1"/>
        <v>375</v>
      </c>
      <c r="J40" s="577">
        <f t="shared" si="9"/>
        <v>102</v>
      </c>
      <c r="K40" s="577">
        <f t="shared" si="9"/>
        <v>-21</v>
      </c>
      <c r="L40" s="577">
        <f t="shared" si="9"/>
        <v>81</v>
      </c>
      <c r="M40" s="575">
        <v>307</v>
      </c>
      <c r="N40" s="575">
        <v>149</v>
      </c>
      <c r="O40" s="575">
        <f t="shared" si="4"/>
        <v>456</v>
      </c>
      <c r="AC40" s="155"/>
      <c r="AD40" s="155"/>
      <c r="AE40" s="155"/>
      <c r="AF40" s="155"/>
      <c r="AS40" s="155"/>
      <c r="AT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</row>
    <row r="41" spans="1:80" ht="24.75" customHeight="1">
      <c r="A41" s="567">
        <v>37</v>
      </c>
      <c r="B41" s="342" t="s">
        <v>899</v>
      </c>
      <c r="C41" s="579" t="s">
        <v>480</v>
      </c>
      <c r="D41" s="580">
        <f>SUM(D39+D40)</f>
        <v>1160</v>
      </c>
      <c r="E41" s="580">
        <f>SUM(E39+E40)</f>
        <v>1210</v>
      </c>
      <c r="F41" s="574">
        <f t="shared" si="6"/>
        <v>2370</v>
      </c>
      <c r="G41" s="575">
        <f>SUM(G39:G40)</f>
        <v>1165</v>
      </c>
      <c r="H41" s="575">
        <f>SUM(H39:H40)</f>
        <v>1210</v>
      </c>
      <c r="I41" s="575">
        <f t="shared" si="1"/>
        <v>2375</v>
      </c>
      <c r="J41" s="577">
        <f t="shared" si="9"/>
        <v>79</v>
      </c>
      <c r="K41" s="577">
        <f t="shared" si="9"/>
        <v>-41</v>
      </c>
      <c r="L41" s="577">
        <f t="shared" si="9"/>
        <v>38</v>
      </c>
      <c r="M41" s="575">
        <f>SUM(M39:M40)</f>
        <v>1244</v>
      </c>
      <c r="N41" s="575">
        <f>SUM(N39:N40)</f>
        <v>1169</v>
      </c>
      <c r="O41" s="575">
        <f t="shared" si="4"/>
        <v>2413</v>
      </c>
      <c r="AC41" s="155"/>
      <c r="AD41" s="155"/>
      <c r="AE41" s="155"/>
      <c r="AF41" s="155"/>
      <c r="AS41" s="155"/>
      <c r="AT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</row>
    <row r="42" spans="1:80" ht="27.75" customHeight="1">
      <c r="A42" s="567">
        <v>38</v>
      </c>
      <c r="B42" s="341" t="s">
        <v>900</v>
      </c>
      <c r="C42" s="578" t="s">
        <v>482</v>
      </c>
      <c r="D42" s="573">
        <v>700</v>
      </c>
      <c r="E42" s="573">
        <v>760</v>
      </c>
      <c r="F42" s="574">
        <f t="shared" si="6"/>
        <v>1460</v>
      </c>
      <c r="G42" s="562">
        <v>700</v>
      </c>
      <c r="H42" s="562">
        <v>760</v>
      </c>
      <c r="I42" s="575">
        <f t="shared" si="1"/>
        <v>1460</v>
      </c>
      <c r="J42" s="577">
        <f t="shared" si="9"/>
        <v>-263</v>
      </c>
      <c r="K42" s="577">
        <f t="shared" si="9"/>
        <v>187</v>
      </c>
      <c r="L42" s="577">
        <f t="shared" si="9"/>
        <v>-76</v>
      </c>
      <c r="M42" s="562">
        <v>437</v>
      </c>
      <c r="N42" s="562">
        <v>947</v>
      </c>
      <c r="O42" s="575">
        <f t="shared" si="4"/>
        <v>1384</v>
      </c>
      <c r="AC42" s="155"/>
      <c r="AD42" s="155"/>
      <c r="AE42" s="155"/>
      <c r="AF42" s="155"/>
      <c r="AS42" s="155"/>
      <c r="AT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</row>
    <row r="43" spans="1:15" s="158" customFormat="1" ht="27.75" customHeight="1">
      <c r="A43" s="567">
        <v>39</v>
      </c>
      <c r="B43" s="341" t="s">
        <v>901</v>
      </c>
      <c r="C43" s="578" t="s">
        <v>482</v>
      </c>
      <c r="D43" s="573">
        <v>250</v>
      </c>
      <c r="E43" s="573">
        <v>250</v>
      </c>
      <c r="F43" s="574">
        <f t="shared" si="6"/>
        <v>500</v>
      </c>
      <c r="G43" s="562">
        <v>250</v>
      </c>
      <c r="H43" s="562">
        <v>250</v>
      </c>
      <c r="I43" s="575">
        <f t="shared" si="1"/>
        <v>500</v>
      </c>
      <c r="J43" s="577">
        <f t="shared" si="9"/>
        <v>-63</v>
      </c>
      <c r="K43" s="577">
        <f t="shared" si="9"/>
        <v>43</v>
      </c>
      <c r="L43" s="577">
        <f t="shared" si="9"/>
        <v>-20</v>
      </c>
      <c r="M43" s="562">
        <v>187</v>
      </c>
      <c r="N43" s="562">
        <v>293</v>
      </c>
      <c r="O43" s="575">
        <f t="shared" si="4"/>
        <v>480</v>
      </c>
    </row>
    <row r="44" spans="1:80" ht="27.75" customHeight="1">
      <c r="A44" s="567">
        <v>40</v>
      </c>
      <c r="B44" s="341" t="s">
        <v>902</v>
      </c>
      <c r="C44" s="578" t="s">
        <v>482</v>
      </c>
      <c r="D44" s="573">
        <v>15</v>
      </c>
      <c r="E44" s="573">
        <v>0</v>
      </c>
      <c r="F44" s="574">
        <f t="shared" si="6"/>
        <v>15</v>
      </c>
      <c r="G44" s="562">
        <v>15</v>
      </c>
      <c r="H44" s="562"/>
      <c r="I44" s="575">
        <f t="shared" si="1"/>
        <v>15</v>
      </c>
      <c r="J44" s="577">
        <f t="shared" si="9"/>
        <v>9</v>
      </c>
      <c r="K44" s="577">
        <f t="shared" si="9"/>
        <v>0</v>
      </c>
      <c r="L44" s="577">
        <f t="shared" si="9"/>
        <v>9</v>
      </c>
      <c r="M44" s="562">
        <v>24</v>
      </c>
      <c r="N44" s="562"/>
      <c r="O44" s="575">
        <f t="shared" si="4"/>
        <v>24</v>
      </c>
      <c r="AC44" s="155"/>
      <c r="AD44" s="155"/>
      <c r="AE44" s="155"/>
      <c r="AF44" s="155"/>
      <c r="AS44" s="155"/>
      <c r="AT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</row>
    <row r="45" spans="1:80" ht="24.75" customHeight="1">
      <c r="A45" s="567">
        <v>41</v>
      </c>
      <c r="B45" s="342" t="s">
        <v>1128</v>
      </c>
      <c r="C45" s="579" t="s">
        <v>482</v>
      </c>
      <c r="D45" s="580">
        <f>SUM(D42:D44)</f>
        <v>965</v>
      </c>
      <c r="E45" s="580">
        <f aca="true" t="shared" si="11" ref="E45:O45">SUM(E42:E44)</f>
        <v>1010</v>
      </c>
      <c r="F45" s="580">
        <f t="shared" si="11"/>
        <v>1975</v>
      </c>
      <c r="G45" s="581">
        <f t="shared" si="11"/>
        <v>965</v>
      </c>
      <c r="H45" s="581">
        <f t="shared" si="11"/>
        <v>1010</v>
      </c>
      <c r="I45" s="581">
        <f t="shared" si="11"/>
        <v>1975</v>
      </c>
      <c r="J45" s="577">
        <f t="shared" si="9"/>
        <v>-317</v>
      </c>
      <c r="K45" s="577">
        <f t="shared" si="9"/>
        <v>230</v>
      </c>
      <c r="L45" s="577">
        <f t="shared" si="9"/>
        <v>-87</v>
      </c>
      <c r="M45" s="581">
        <f t="shared" si="11"/>
        <v>648</v>
      </c>
      <c r="N45" s="581">
        <f t="shared" si="11"/>
        <v>1240</v>
      </c>
      <c r="O45" s="339">
        <f t="shared" si="11"/>
        <v>1888</v>
      </c>
      <c r="AC45" s="155"/>
      <c r="AD45" s="155"/>
      <c r="AE45" s="155"/>
      <c r="AF45" s="155"/>
      <c r="AS45" s="155"/>
      <c r="AT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</row>
    <row r="46" spans="1:80" ht="24.75" customHeight="1">
      <c r="A46" s="567">
        <v>42</v>
      </c>
      <c r="B46" s="342" t="s">
        <v>903</v>
      </c>
      <c r="C46" s="579" t="s">
        <v>488</v>
      </c>
      <c r="D46" s="580">
        <v>250</v>
      </c>
      <c r="E46" s="580">
        <v>855</v>
      </c>
      <c r="F46" s="574">
        <f t="shared" si="6"/>
        <v>1105</v>
      </c>
      <c r="G46" s="575">
        <v>250</v>
      </c>
      <c r="H46" s="575">
        <v>855</v>
      </c>
      <c r="I46" s="575">
        <f t="shared" si="1"/>
        <v>1105</v>
      </c>
      <c r="J46" s="577">
        <f t="shared" si="9"/>
        <v>-111</v>
      </c>
      <c r="K46" s="577">
        <f t="shared" si="9"/>
        <v>-467</v>
      </c>
      <c r="L46" s="577">
        <f t="shared" si="9"/>
        <v>-578</v>
      </c>
      <c r="M46" s="575">
        <v>139</v>
      </c>
      <c r="N46" s="575">
        <v>388</v>
      </c>
      <c r="O46" s="575">
        <f t="shared" si="4"/>
        <v>527</v>
      </c>
      <c r="AC46" s="155"/>
      <c r="AD46" s="155"/>
      <c r="AE46" s="155"/>
      <c r="AF46" s="155"/>
      <c r="AS46" s="155"/>
      <c r="AT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</row>
    <row r="47" spans="1:80" ht="24.75" customHeight="1">
      <c r="A47" s="567">
        <v>43</v>
      </c>
      <c r="B47" s="342" t="s">
        <v>904</v>
      </c>
      <c r="C47" s="579" t="s">
        <v>492</v>
      </c>
      <c r="D47" s="580">
        <v>335</v>
      </c>
      <c r="E47" s="580">
        <v>315</v>
      </c>
      <c r="F47" s="574">
        <f t="shared" si="6"/>
        <v>650</v>
      </c>
      <c r="G47" s="575">
        <v>335</v>
      </c>
      <c r="H47" s="575">
        <v>315</v>
      </c>
      <c r="I47" s="575">
        <f t="shared" si="1"/>
        <v>650</v>
      </c>
      <c r="J47" s="577">
        <f t="shared" si="9"/>
        <v>259</v>
      </c>
      <c r="K47" s="577">
        <f t="shared" si="9"/>
        <v>-198</v>
      </c>
      <c r="L47" s="577">
        <f t="shared" si="9"/>
        <v>61</v>
      </c>
      <c r="M47" s="575">
        <v>594</v>
      </c>
      <c r="N47" s="575">
        <v>117</v>
      </c>
      <c r="O47" s="575">
        <f t="shared" si="4"/>
        <v>711</v>
      </c>
      <c r="AC47" s="155"/>
      <c r="AD47" s="155"/>
      <c r="AE47" s="155"/>
      <c r="AF47" s="155"/>
      <c r="AS47" s="155"/>
      <c r="AT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</row>
    <row r="48" spans="1:80" ht="27.75" customHeight="1">
      <c r="A48" s="567">
        <v>44</v>
      </c>
      <c r="B48" s="341" t="s">
        <v>905</v>
      </c>
      <c r="C48" s="579" t="s">
        <v>494</v>
      </c>
      <c r="D48" s="573">
        <v>200</v>
      </c>
      <c r="E48" s="573">
        <v>200</v>
      </c>
      <c r="F48" s="574">
        <f t="shared" si="6"/>
        <v>400</v>
      </c>
      <c r="G48" s="562">
        <v>200</v>
      </c>
      <c r="H48" s="562">
        <v>200</v>
      </c>
      <c r="I48" s="575">
        <f t="shared" si="1"/>
        <v>400</v>
      </c>
      <c r="J48" s="577">
        <f t="shared" si="9"/>
        <v>27</v>
      </c>
      <c r="K48" s="577">
        <f t="shared" si="9"/>
        <v>-10</v>
      </c>
      <c r="L48" s="577">
        <f t="shared" si="9"/>
        <v>17</v>
      </c>
      <c r="M48" s="866">
        <v>227</v>
      </c>
      <c r="N48" s="562">
        <v>190</v>
      </c>
      <c r="O48" s="575">
        <f t="shared" si="4"/>
        <v>417</v>
      </c>
      <c r="AC48" s="155"/>
      <c r="AD48" s="155"/>
      <c r="AE48" s="155"/>
      <c r="AF48" s="155"/>
      <c r="AS48" s="155"/>
      <c r="AT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</row>
    <row r="49" spans="1:15" s="158" customFormat="1" ht="27.75" customHeight="1">
      <c r="A49" s="567">
        <v>45</v>
      </c>
      <c r="B49" s="341" t="s">
        <v>906</v>
      </c>
      <c r="C49" s="579" t="s">
        <v>494</v>
      </c>
      <c r="D49" s="573">
        <v>45</v>
      </c>
      <c r="E49" s="573">
        <v>40</v>
      </c>
      <c r="F49" s="574">
        <f t="shared" si="6"/>
        <v>85</v>
      </c>
      <c r="G49" s="562">
        <v>10</v>
      </c>
      <c r="H49" s="562">
        <v>6</v>
      </c>
      <c r="I49" s="575">
        <f t="shared" si="1"/>
        <v>16</v>
      </c>
      <c r="J49" s="577">
        <f t="shared" si="9"/>
        <v>-10</v>
      </c>
      <c r="K49" s="577">
        <f t="shared" si="9"/>
        <v>-1</v>
      </c>
      <c r="L49" s="577">
        <f t="shared" si="9"/>
        <v>-11</v>
      </c>
      <c r="M49" s="866"/>
      <c r="N49" s="562">
        <v>5</v>
      </c>
      <c r="O49" s="575">
        <f t="shared" si="4"/>
        <v>5</v>
      </c>
    </row>
    <row r="50" spans="1:80" ht="27.75" customHeight="1">
      <c r="A50" s="567">
        <v>46</v>
      </c>
      <c r="B50" s="341" t="s">
        <v>15</v>
      </c>
      <c r="C50" s="579" t="s">
        <v>494</v>
      </c>
      <c r="D50" s="573">
        <v>100</v>
      </c>
      <c r="E50" s="573">
        <v>100</v>
      </c>
      <c r="F50" s="574">
        <f t="shared" si="6"/>
        <v>200</v>
      </c>
      <c r="G50" s="562">
        <v>100</v>
      </c>
      <c r="H50" s="562">
        <v>100</v>
      </c>
      <c r="I50" s="575">
        <f t="shared" si="1"/>
        <v>200</v>
      </c>
      <c r="J50" s="577">
        <f t="shared" si="9"/>
        <v>-21</v>
      </c>
      <c r="K50" s="577">
        <f t="shared" si="9"/>
        <v>-6</v>
      </c>
      <c r="L50" s="577">
        <f t="shared" si="9"/>
        <v>-27</v>
      </c>
      <c r="M50" s="562">
        <v>79</v>
      </c>
      <c r="N50" s="562">
        <v>94</v>
      </c>
      <c r="O50" s="575">
        <f t="shared" si="4"/>
        <v>173</v>
      </c>
      <c r="AC50" s="155"/>
      <c r="AD50" s="155"/>
      <c r="AE50" s="155"/>
      <c r="AF50" s="155"/>
      <c r="AS50" s="155"/>
      <c r="AT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</row>
    <row r="51" spans="1:80" ht="24.75" customHeight="1">
      <c r="A51" s="567">
        <v>47</v>
      </c>
      <c r="B51" s="342" t="s">
        <v>1129</v>
      </c>
      <c r="C51" s="579" t="s">
        <v>494</v>
      </c>
      <c r="D51" s="580">
        <f>SUM(D48:D50)</f>
        <v>345</v>
      </c>
      <c r="E51" s="580">
        <f aca="true" t="shared" si="12" ref="E51:O51">SUM(E48:E50)</f>
        <v>340</v>
      </c>
      <c r="F51" s="580">
        <f t="shared" si="12"/>
        <v>685</v>
      </c>
      <c r="G51" s="581">
        <f t="shared" si="12"/>
        <v>310</v>
      </c>
      <c r="H51" s="581">
        <f t="shared" si="12"/>
        <v>306</v>
      </c>
      <c r="I51" s="581">
        <f t="shared" si="12"/>
        <v>616</v>
      </c>
      <c r="J51" s="577">
        <f t="shared" si="9"/>
        <v>-4</v>
      </c>
      <c r="K51" s="577">
        <f t="shared" si="9"/>
        <v>-17</v>
      </c>
      <c r="L51" s="577">
        <f t="shared" si="9"/>
        <v>-21</v>
      </c>
      <c r="M51" s="581">
        <f t="shared" si="12"/>
        <v>306</v>
      </c>
      <c r="N51" s="581">
        <f t="shared" si="12"/>
        <v>289</v>
      </c>
      <c r="O51" s="339">
        <f t="shared" si="12"/>
        <v>595</v>
      </c>
      <c r="AC51" s="155"/>
      <c r="AD51" s="155"/>
      <c r="AE51" s="155"/>
      <c r="AF51" s="155"/>
      <c r="AS51" s="155"/>
      <c r="AT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</row>
    <row r="52" spans="1:80" ht="27.75" customHeight="1">
      <c r="A52" s="567">
        <v>48</v>
      </c>
      <c r="B52" s="342" t="s">
        <v>1130</v>
      </c>
      <c r="C52" s="579" t="s">
        <v>496</v>
      </c>
      <c r="D52" s="580">
        <f>SUM(D45+D46+D51+D47)</f>
        <v>1895</v>
      </c>
      <c r="E52" s="580">
        <f aca="true" t="shared" si="13" ref="E52:O52">SUM(E45+E46+E51+E47)</f>
        <v>2520</v>
      </c>
      <c r="F52" s="580">
        <f t="shared" si="13"/>
        <v>4415</v>
      </c>
      <c r="G52" s="581">
        <f t="shared" si="13"/>
        <v>1860</v>
      </c>
      <c r="H52" s="581">
        <f t="shared" si="13"/>
        <v>2486</v>
      </c>
      <c r="I52" s="581">
        <f t="shared" si="13"/>
        <v>4346</v>
      </c>
      <c r="J52" s="577">
        <f t="shared" si="9"/>
        <v>-173</v>
      </c>
      <c r="K52" s="577">
        <f t="shared" si="9"/>
        <v>-452</v>
      </c>
      <c r="L52" s="577">
        <f t="shared" si="9"/>
        <v>-625</v>
      </c>
      <c r="M52" s="581">
        <f t="shared" si="13"/>
        <v>1687</v>
      </c>
      <c r="N52" s="581">
        <f t="shared" si="13"/>
        <v>2034</v>
      </c>
      <c r="O52" s="339">
        <f t="shared" si="13"/>
        <v>3721</v>
      </c>
      <c r="AC52" s="155"/>
      <c r="AD52" s="155"/>
      <c r="AE52" s="155"/>
      <c r="AF52" s="155"/>
      <c r="AS52" s="155"/>
      <c r="AT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</row>
    <row r="53" spans="1:80" ht="27.75" customHeight="1">
      <c r="A53" s="567">
        <v>49</v>
      </c>
      <c r="B53" s="342" t="s">
        <v>907</v>
      </c>
      <c r="C53" s="579" t="s">
        <v>502</v>
      </c>
      <c r="D53" s="580">
        <v>400</v>
      </c>
      <c r="E53" s="580">
        <v>400</v>
      </c>
      <c r="F53" s="574">
        <f t="shared" si="6"/>
        <v>800</v>
      </c>
      <c r="G53" s="575">
        <v>400</v>
      </c>
      <c r="H53" s="575">
        <v>400</v>
      </c>
      <c r="I53" s="575">
        <f t="shared" si="1"/>
        <v>800</v>
      </c>
      <c r="J53" s="577">
        <f t="shared" si="9"/>
        <v>-73</v>
      </c>
      <c r="K53" s="577">
        <f t="shared" si="9"/>
        <v>-73</v>
      </c>
      <c r="L53" s="577">
        <f t="shared" si="9"/>
        <v>-146</v>
      </c>
      <c r="M53" s="575">
        <v>327</v>
      </c>
      <c r="N53" s="575">
        <v>327</v>
      </c>
      <c r="O53" s="575">
        <f t="shared" si="4"/>
        <v>654</v>
      </c>
      <c r="AC53" s="155"/>
      <c r="AD53" s="155"/>
      <c r="AE53" s="155"/>
      <c r="AF53" s="155"/>
      <c r="AS53" s="155"/>
      <c r="AT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1:80" ht="27.75" customHeight="1">
      <c r="A54" s="567">
        <v>50</v>
      </c>
      <c r="B54" s="341" t="s">
        <v>503</v>
      </c>
      <c r="C54" s="578" t="s">
        <v>504</v>
      </c>
      <c r="D54" s="573">
        <f>SUM(D31+D39+D40+D45+D46+D49+45)*27%</f>
        <v>854.5500000000001</v>
      </c>
      <c r="E54" s="573">
        <f>SUM(E31+E39+E40+E45+E46+E49+45)*27%+1</f>
        <v>1001.35</v>
      </c>
      <c r="F54" s="574">
        <f t="shared" si="6"/>
        <v>1855.9</v>
      </c>
      <c r="G54" s="562">
        <v>860</v>
      </c>
      <c r="H54" s="562">
        <v>1006</v>
      </c>
      <c r="I54" s="575">
        <f t="shared" si="1"/>
        <v>1866</v>
      </c>
      <c r="J54" s="577">
        <f t="shared" si="9"/>
        <v>-105</v>
      </c>
      <c r="K54" s="577">
        <f t="shared" si="9"/>
        <v>-136</v>
      </c>
      <c r="L54" s="577">
        <f t="shared" si="9"/>
        <v>-241</v>
      </c>
      <c r="M54" s="562">
        <v>755</v>
      </c>
      <c r="N54" s="562">
        <v>870</v>
      </c>
      <c r="O54" s="575">
        <f t="shared" si="4"/>
        <v>1625</v>
      </c>
      <c r="AC54" s="155"/>
      <c r="AD54" s="155"/>
      <c r="AE54" s="155"/>
      <c r="AF54" s="155"/>
      <c r="AS54" s="155"/>
      <c r="AT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ht="24.75" customHeight="1">
      <c r="A55" s="567">
        <v>51</v>
      </c>
      <c r="B55" s="342" t="s">
        <v>908</v>
      </c>
      <c r="C55" s="579" t="s">
        <v>514</v>
      </c>
      <c r="D55" s="580">
        <f>SUM(D54:D54)</f>
        <v>854.5500000000001</v>
      </c>
      <c r="E55" s="580">
        <f>SUM(E54:E54)</f>
        <v>1001.35</v>
      </c>
      <c r="F55" s="574">
        <f t="shared" si="6"/>
        <v>1855.9</v>
      </c>
      <c r="G55" s="575">
        <f>SUM(G54)</f>
        <v>860</v>
      </c>
      <c r="H55" s="575">
        <f>SUM(H54)</f>
        <v>1006</v>
      </c>
      <c r="I55" s="575">
        <f t="shared" si="1"/>
        <v>1866</v>
      </c>
      <c r="J55" s="577">
        <f t="shared" si="9"/>
        <v>-105</v>
      </c>
      <c r="K55" s="577">
        <f t="shared" si="9"/>
        <v>-136</v>
      </c>
      <c r="L55" s="577">
        <f t="shared" si="9"/>
        <v>-241</v>
      </c>
      <c r="M55" s="575">
        <f>SUM(M54)</f>
        <v>755</v>
      </c>
      <c r="N55" s="575">
        <f>SUM(N54)</f>
        <v>870</v>
      </c>
      <c r="O55" s="575">
        <f t="shared" si="4"/>
        <v>1625</v>
      </c>
      <c r="AC55" s="155"/>
      <c r="AD55" s="155"/>
      <c r="AE55" s="155"/>
      <c r="AF55" s="155"/>
      <c r="AS55" s="155"/>
      <c r="AT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ht="24.75" customHeight="1">
      <c r="A56" s="567">
        <v>52</v>
      </c>
      <c r="B56" s="583" t="s">
        <v>909</v>
      </c>
      <c r="C56" s="584" t="s">
        <v>366</v>
      </c>
      <c r="D56" s="343">
        <f>D31+D41+D52+D53+D55</f>
        <v>5009.55</v>
      </c>
      <c r="E56" s="343">
        <f aca="true" t="shared" si="14" ref="E56:O56">E31+E41+E52+E53+E55</f>
        <v>5676.35</v>
      </c>
      <c r="F56" s="343">
        <f t="shared" si="14"/>
        <v>10685.9</v>
      </c>
      <c r="G56" s="586">
        <f t="shared" si="14"/>
        <v>5000</v>
      </c>
      <c r="H56" s="586">
        <f t="shared" si="14"/>
        <v>5663</v>
      </c>
      <c r="I56" s="586">
        <f t="shared" si="14"/>
        <v>10663</v>
      </c>
      <c r="J56" s="577">
        <f t="shared" si="9"/>
        <v>-333</v>
      </c>
      <c r="K56" s="577">
        <f t="shared" si="9"/>
        <v>-824</v>
      </c>
      <c r="L56" s="577">
        <f t="shared" si="9"/>
        <v>-1157</v>
      </c>
      <c r="M56" s="586">
        <f t="shared" si="14"/>
        <v>4667</v>
      </c>
      <c r="N56" s="586">
        <f t="shared" si="14"/>
        <v>4839</v>
      </c>
      <c r="O56" s="587">
        <f t="shared" si="14"/>
        <v>9506</v>
      </c>
      <c r="AC56" s="155"/>
      <c r="AD56" s="155"/>
      <c r="AE56" s="155"/>
      <c r="AF56" s="155"/>
      <c r="AS56" s="155"/>
      <c r="AT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ht="24.75" customHeight="1">
      <c r="A57" s="567">
        <v>53</v>
      </c>
      <c r="B57" s="342" t="s">
        <v>910</v>
      </c>
      <c r="C57" s="579" t="s">
        <v>368</v>
      </c>
      <c r="D57" s="580">
        <v>977</v>
      </c>
      <c r="E57" s="580">
        <v>953</v>
      </c>
      <c r="F57" s="574">
        <f t="shared" si="6"/>
        <v>1930</v>
      </c>
      <c r="G57" s="575">
        <v>987</v>
      </c>
      <c r="H57" s="575">
        <v>953</v>
      </c>
      <c r="I57" s="575">
        <f t="shared" si="1"/>
        <v>1940</v>
      </c>
      <c r="J57" s="577">
        <f t="shared" si="9"/>
        <v>-126</v>
      </c>
      <c r="K57" s="577">
        <f t="shared" si="9"/>
        <v>115</v>
      </c>
      <c r="L57" s="577">
        <f t="shared" si="9"/>
        <v>-11</v>
      </c>
      <c r="M57" s="588">
        <v>861</v>
      </c>
      <c r="N57" s="588">
        <v>1068</v>
      </c>
      <c r="O57" s="588">
        <f t="shared" si="4"/>
        <v>1929</v>
      </c>
      <c r="AC57" s="155"/>
      <c r="AD57" s="155"/>
      <c r="AE57" s="155"/>
      <c r="AF57" s="155"/>
      <c r="AS57" s="155"/>
      <c r="AT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ht="24.75" customHeight="1">
      <c r="A58" s="567">
        <v>54</v>
      </c>
      <c r="B58" s="341" t="s">
        <v>911</v>
      </c>
      <c r="C58" s="578" t="s">
        <v>559</v>
      </c>
      <c r="D58" s="573">
        <v>151</v>
      </c>
      <c r="E58" s="573">
        <v>151</v>
      </c>
      <c r="F58" s="574">
        <f t="shared" si="6"/>
        <v>302</v>
      </c>
      <c r="G58" s="562"/>
      <c r="H58" s="562"/>
      <c r="I58" s="575">
        <f t="shared" si="1"/>
        <v>0</v>
      </c>
      <c r="J58" s="577">
        <f t="shared" si="9"/>
        <v>0</v>
      </c>
      <c r="K58" s="577">
        <f t="shared" si="9"/>
        <v>0</v>
      </c>
      <c r="L58" s="577">
        <f t="shared" si="9"/>
        <v>0</v>
      </c>
      <c r="M58" s="562"/>
      <c r="N58" s="562"/>
      <c r="O58" s="575">
        <f t="shared" si="4"/>
        <v>0</v>
      </c>
      <c r="AC58" s="155"/>
      <c r="AD58" s="155"/>
      <c r="AE58" s="155"/>
      <c r="AF58" s="155"/>
      <c r="AS58" s="155"/>
      <c r="AT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ht="24.75" customHeight="1">
      <c r="A59" s="567">
        <v>55</v>
      </c>
      <c r="B59" s="341" t="s">
        <v>912</v>
      </c>
      <c r="C59" s="578" t="s">
        <v>559</v>
      </c>
      <c r="D59" s="573">
        <v>59</v>
      </c>
      <c r="E59" s="573">
        <v>59</v>
      </c>
      <c r="F59" s="574">
        <f t="shared" si="6"/>
        <v>118</v>
      </c>
      <c r="G59" s="589">
        <v>123</v>
      </c>
      <c r="H59" s="589">
        <v>59</v>
      </c>
      <c r="I59" s="590">
        <f t="shared" si="1"/>
        <v>182</v>
      </c>
      <c r="J59" s="577">
        <f t="shared" si="9"/>
        <v>-59</v>
      </c>
      <c r="K59" s="577">
        <f t="shared" si="9"/>
        <v>103</v>
      </c>
      <c r="L59" s="577">
        <f t="shared" si="9"/>
        <v>44</v>
      </c>
      <c r="M59" s="589">
        <v>64</v>
      </c>
      <c r="N59" s="589">
        <v>162</v>
      </c>
      <c r="O59" s="575">
        <f t="shared" si="4"/>
        <v>226</v>
      </c>
      <c r="AC59" s="155"/>
      <c r="AD59" s="155"/>
      <c r="AE59" s="155"/>
      <c r="AF59" s="155"/>
      <c r="AS59" s="155"/>
      <c r="AT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ht="24.75" customHeight="1">
      <c r="A60" s="567">
        <v>56</v>
      </c>
      <c r="B60" s="341" t="s">
        <v>913</v>
      </c>
      <c r="C60" s="578" t="s">
        <v>559</v>
      </c>
      <c r="D60" s="573">
        <v>147</v>
      </c>
      <c r="E60" s="573">
        <v>0</v>
      </c>
      <c r="F60" s="574">
        <f t="shared" si="6"/>
        <v>147</v>
      </c>
      <c r="G60" s="589">
        <v>418</v>
      </c>
      <c r="H60" s="589">
        <v>151</v>
      </c>
      <c r="I60" s="590">
        <f t="shared" si="1"/>
        <v>569</v>
      </c>
      <c r="J60" s="577">
        <f t="shared" si="9"/>
        <v>58</v>
      </c>
      <c r="K60" s="577">
        <f t="shared" si="9"/>
        <v>157</v>
      </c>
      <c r="L60" s="577">
        <f t="shared" si="9"/>
        <v>215</v>
      </c>
      <c r="M60" s="589">
        <v>476</v>
      </c>
      <c r="N60" s="589">
        <v>308</v>
      </c>
      <c r="O60" s="575">
        <v>784</v>
      </c>
      <c r="AC60" s="155"/>
      <c r="AD60" s="155"/>
      <c r="AE60" s="155"/>
      <c r="AF60" s="155"/>
      <c r="AS60" s="155"/>
      <c r="AT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ht="27.75" customHeight="1">
      <c r="A61" s="567">
        <v>57</v>
      </c>
      <c r="B61" s="341" t="s">
        <v>914</v>
      </c>
      <c r="C61" s="578" t="s">
        <v>559</v>
      </c>
      <c r="D61" s="573">
        <v>64</v>
      </c>
      <c r="E61" s="573">
        <v>0</v>
      </c>
      <c r="F61" s="574">
        <f t="shared" si="6"/>
        <v>64</v>
      </c>
      <c r="G61" s="589"/>
      <c r="H61" s="589"/>
      <c r="I61" s="590">
        <f t="shared" si="1"/>
        <v>0</v>
      </c>
      <c r="J61" s="577">
        <f t="shared" si="9"/>
        <v>0</v>
      </c>
      <c r="K61" s="577">
        <f t="shared" si="9"/>
        <v>0</v>
      </c>
      <c r="L61" s="577">
        <f t="shared" si="9"/>
        <v>0</v>
      </c>
      <c r="M61" s="589"/>
      <c r="N61" s="589"/>
      <c r="O61" s="575">
        <f t="shared" si="4"/>
        <v>0</v>
      </c>
      <c r="AC61" s="155"/>
      <c r="AD61" s="155"/>
      <c r="AE61" s="155"/>
      <c r="AF61" s="155"/>
      <c r="AS61" s="155"/>
      <c r="AT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15" s="158" customFormat="1" ht="27.75" customHeight="1">
      <c r="A62" s="567">
        <v>58</v>
      </c>
      <c r="B62" s="341" t="s">
        <v>915</v>
      </c>
      <c r="C62" s="578" t="s">
        <v>559</v>
      </c>
      <c r="D62" s="573">
        <v>120</v>
      </c>
      <c r="E62" s="573">
        <v>0</v>
      </c>
      <c r="F62" s="574">
        <f t="shared" si="6"/>
        <v>120</v>
      </c>
      <c r="G62" s="562"/>
      <c r="H62" s="562"/>
      <c r="I62" s="575">
        <f t="shared" si="1"/>
        <v>0</v>
      </c>
      <c r="J62" s="577">
        <f t="shared" si="9"/>
        <v>0</v>
      </c>
      <c r="K62" s="577">
        <f t="shared" si="9"/>
        <v>0</v>
      </c>
      <c r="L62" s="577">
        <f t="shared" si="9"/>
        <v>0</v>
      </c>
      <c r="M62" s="562"/>
      <c r="N62" s="562"/>
      <c r="O62" s="575">
        <f t="shared" si="4"/>
        <v>0</v>
      </c>
    </row>
    <row r="63" spans="1:80" ht="27.75" customHeight="1">
      <c r="A63" s="567">
        <v>59</v>
      </c>
      <c r="B63" s="341" t="s">
        <v>916</v>
      </c>
      <c r="C63" s="578" t="s">
        <v>559</v>
      </c>
      <c r="D63" s="573">
        <v>146</v>
      </c>
      <c r="E63" s="573">
        <v>57</v>
      </c>
      <c r="F63" s="574">
        <f t="shared" si="6"/>
        <v>203</v>
      </c>
      <c r="G63" s="562">
        <v>146</v>
      </c>
      <c r="H63" s="562">
        <v>57</v>
      </c>
      <c r="I63" s="575">
        <f t="shared" si="1"/>
        <v>203</v>
      </c>
      <c r="J63" s="577">
        <f t="shared" si="9"/>
        <v>-19</v>
      </c>
      <c r="K63" s="577">
        <f t="shared" si="9"/>
        <v>70</v>
      </c>
      <c r="L63" s="577">
        <f t="shared" si="9"/>
        <v>51</v>
      </c>
      <c r="M63" s="562">
        <v>127</v>
      </c>
      <c r="N63" s="562">
        <v>127</v>
      </c>
      <c r="O63" s="575">
        <f t="shared" si="4"/>
        <v>254</v>
      </c>
      <c r="AC63" s="155"/>
      <c r="AD63" s="155"/>
      <c r="AE63" s="155"/>
      <c r="AF63" s="155"/>
      <c r="AS63" s="155"/>
      <c r="AT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ht="27.75" customHeight="1">
      <c r="A64" s="567">
        <v>60</v>
      </c>
      <c r="B64" s="583" t="s">
        <v>693</v>
      </c>
      <c r="C64" s="584" t="s">
        <v>573</v>
      </c>
      <c r="D64" s="343">
        <f>SUM(D58:D63)</f>
        <v>687</v>
      </c>
      <c r="E64" s="343">
        <f>SUM(E58:E63)</f>
        <v>267</v>
      </c>
      <c r="F64" s="336">
        <f t="shared" si="6"/>
        <v>954</v>
      </c>
      <c r="G64" s="586">
        <f aca="true" t="shared" si="15" ref="G64:O64">SUM(G58:G63)</f>
        <v>687</v>
      </c>
      <c r="H64" s="586">
        <f t="shared" si="15"/>
        <v>267</v>
      </c>
      <c r="I64" s="586">
        <f t="shared" si="15"/>
        <v>954</v>
      </c>
      <c r="J64" s="577">
        <f t="shared" si="9"/>
        <v>-20</v>
      </c>
      <c r="K64" s="577">
        <f t="shared" si="9"/>
        <v>330</v>
      </c>
      <c r="L64" s="577">
        <f t="shared" si="9"/>
        <v>310</v>
      </c>
      <c r="M64" s="586">
        <f t="shared" si="15"/>
        <v>667</v>
      </c>
      <c r="N64" s="586">
        <f t="shared" si="15"/>
        <v>597</v>
      </c>
      <c r="O64" s="587">
        <f t="shared" si="15"/>
        <v>1264</v>
      </c>
      <c r="AC64" s="155"/>
      <c r="AD64" s="155"/>
      <c r="AE64" s="155"/>
      <c r="AF64" s="155"/>
      <c r="AS64" s="155"/>
      <c r="AT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15" s="158" customFormat="1" ht="27.75" customHeight="1">
      <c r="A65" s="567">
        <v>61</v>
      </c>
      <c r="B65" s="591" t="s">
        <v>917</v>
      </c>
      <c r="C65" s="592" t="s">
        <v>602</v>
      </c>
      <c r="D65" s="343">
        <f>SUM(D21+D25+D56+D64+D57)</f>
        <v>19053.04</v>
      </c>
      <c r="E65" s="343">
        <f>SUM(E21+E25+E56+E64+E57)</f>
        <v>21349.35</v>
      </c>
      <c r="F65" s="336">
        <f>SUM(F21+F25+F56+F64+F57)</f>
        <v>40402.39</v>
      </c>
      <c r="G65" s="586">
        <f>SUM(G21+G25+G56+G64+G57)</f>
        <v>19275</v>
      </c>
      <c r="H65" s="586">
        <f>SUM(H21+H25+H56+H64+H57)</f>
        <v>21500</v>
      </c>
      <c r="I65" s="253">
        <f t="shared" si="1"/>
        <v>40775</v>
      </c>
      <c r="J65" s="577">
        <f t="shared" si="9"/>
        <v>0</v>
      </c>
      <c r="K65" s="577">
        <f t="shared" si="9"/>
        <v>0</v>
      </c>
      <c r="L65" s="577">
        <f t="shared" si="9"/>
        <v>0</v>
      </c>
      <c r="M65" s="587">
        <f>SUM(M21+M25+M56+M64+M57)</f>
        <v>19275</v>
      </c>
      <c r="N65" s="587">
        <f>SUM(N21+N25+N56+N64+N57)</f>
        <v>21500</v>
      </c>
      <c r="O65" s="253">
        <f t="shared" si="4"/>
        <v>40775</v>
      </c>
    </row>
    <row r="66" spans="1:80" ht="12.75">
      <c r="A66" s="155"/>
      <c r="B66" s="155"/>
      <c r="W66" s="158"/>
      <c r="X66" s="158"/>
      <c r="Y66" s="158"/>
      <c r="Z66" s="158"/>
      <c r="AA66" s="156"/>
      <c r="AB66" s="156"/>
      <c r="AC66" s="156"/>
      <c r="AD66" s="156"/>
      <c r="AE66" s="158"/>
      <c r="AF66" s="158"/>
      <c r="AG66" s="158"/>
      <c r="AH66" s="158"/>
      <c r="AS66" s="155"/>
      <c r="AT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</sheetData>
  <sheetProtection/>
  <mergeCells count="35">
    <mergeCell ref="M7:M8"/>
    <mergeCell ref="O7:O8"/>
    <mergeCell ref="J11:J12"/>
    <mergeCell ref="K11:K12"/>
    <mergeCell ref="L11:L12"/>
    <mergeCell ref="M11:M12"/>
    <mergeCell ref="N11:N12"/>
    <mergeCell ref="O11:O12"/>
    <mergeCell ref="N7:N8"/>
    <mergeCell ref="O14:O15"/>
    <mergeCell ref="AS1:AT1"/>
    <mergeCell ref="A2:AQ2"/>
    <mergeCell ref="A3:AT3"/>
    <mergeCell ref="G7:G8"/>
    <mergeCell ref="H7:H8"/>
    <mergeCell ref="I7:I8"/>
    <mergeCell ref="J7:J8"/>
    <mergeCell ref="K7:K8"/>
    <mergeCell ref="L7:L8"/>
    <mergeCell ref="N33:N36"/>
    <mergeCell ref="J14:J15"/>
    <mergeCell ref="K14:K15"/>
    <mergeCell ref="L14:L15"/>
    <mergeCell ref="M14:M15"/>
    <mergeCell ref="N14:N15"/>
    <mergeCell ref="O33:O36"/>
    <mergeCell ref="M48:M49"/>
    <mergeCell ref="N27:N28"/>
    <mergeCell ref="G33:G36"/>
    <mergeCell ref="H33:H36"/>
    <mergeCell ref="I33:I36"/>
    <mergeCell ref="J33:J36"/>
    <mergeCell ref="K33:K36"/>
    <mergeCell ref="L33:L36"/>
    <mergeCell ref="M33:M3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HIVATAL&amp;C2015.ÉVI KÖLTSÉGVETÉS&amp;R10.c. melléklet Magyarpolány Község Önkormányat Képviselő-testületének
5/2016. (V. 31.)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5"/>
  <sheetViews>
    <sheetView view="pageLayout" workbookViewId="0" topLeftCell="A1">
      <selection activeCell="F1" sqref="F1:G1"/>
    </sheetView>
  </sheetViews>
  <sheetFormatPr defaultColWidth="9.00390625" defaultRowHeight="12.75"/>
  <cols>
    <col min="1" max="1" width="7.75390625" style="161" bestFit="1" customWidth="1"/>
    <col min="2" max="2" width="9.875" style="162" bestFit="1" customWidth="1"/>
    <col min="3" max="3" width="64.75390625" style="163" customWidth="1"/>
    <col min="4" max="4" width="14.375" style="163" customWidth="1"/>
    <col min="5" max="5" width="13.125" style="162" bestFit="1" customWidth="1"/>
    <col min="6" max="6" width="11.625" style="163" bestFit="1" customWidth="1"/>
    <col min="7" max="7" width="15.00390625" style="163" customWidth="1"/>
    <col min="8" max="16384" width="9.125" style="165" customWidth="1"/>
  </cols>
  <sheetData>
    <row r="1" spans="6:7" ht="18">
      <c r="F1" s="876"/>
      <c r="G1" s="876"/>
    </row>
    <row r="2" ht="18">
      <c r="G2" s="164" t="s">
        <v>2</v>
      </c>
    </row>
    <row r="3" spans="1:7" s="168" customFormat="1" ht="18">
      <c r="A3" s="166"/>
      <c r="B3" s="167" t="s">
        <v>3</v>
      </c>
      <c r="C3" s="167" t="s">
        <v>4</v>
      </c>
      <c r="D3" s="593" t="s">
        <v>5</v>
      </c>
      <c r="E3" s="594" t="s">
        <v>6</v>
      </c>
      <c r="F3" s="595" t="s">
        <v>7</v>
      </c>
      <c r="G3" s="595" t="s">
        <v>357</v>
      </c>
    </row>
    <row r="4" spans="1:7" s="171" customFormat="1" ht="36">
      <c r="A4" s="169">
        <v>1</v>
      </c>
      <c r="B4" s="170" t="s">
        <v>918</v>
      </c>
      <c r="C4" s="879" t="s">
        <v>358</v>
      </c>
      <c r="D4" s="880"/>
      <c r="E4" s="596" t="s">
        <v>1131</v>
      </c>
      <c r="F4" s="597" t="s">
        <v>1038</v>
      </c>
      <c r="G4" s="598" t="s">
        <v>1132</v>
      </c>
    </row>
    <row r="5" spans="1:8" ht="37.5" customHeight="1">
      <c r="A5" s="169">
        <v>2</v>
      </c>
      <c r="B5" s="172"/>
      <c r="C5" s="599" t="s">
        <v>919</v>
      </c>
      <c r="D5" s="173">
        <v>13010</v>
      </c>
      <c r="E5" s="600">
        <v>13010</v>
      </c>
      <c r="F5" s="601">
        <v>199</v>
      </c>
      <c r="G5" s="602">
        <f>SUM(E5:F5)</f>
        <v>13209</v>
      </c>
      <c r="H5" s="174"/>
    </row>
    <row r="6" spans="1:8" ht="37.5" customHeight="1">
      <c r="A6" s="169">
        <v>3</v>
      </c>
      <c r="B6" s="172"/>
      <c r="C6" s="599" t="s">
        <v>920</v>
      </c>
      <c r="D6" s="173">
        <v>3600</v>
      </c>
      <c r="E6" s="600">
        <v>3600</v>
      </c>
      <c r="F6" s="601"/>
      <c r="G6" s="602">
        <f aca="true" t="shared" si="0" ref="G6:G20">SUM(E6:F6)</f>
        <v>3600</v>
      </c>
      <c r="H6" s="174"/>
    </row>
    <row r="7" spans="1:8" ht="37.5" customHeight="1">
      <c r="A7" s="169">
        <v>4</v>
      </c>
      <c r="B7" s="172"/>
      <c r="C7" s="599" t="s">
        <v>921</v>
      </c>
      <c r="D7" s="173">
        <v>6504</v>
      </c>
      <c r="E7" s="600">
        <v>6504</v>
      </c>
      <c r="F7" s="601">
        <v>277</v>
      </c>
      <c r="G7" s="602">
        <f t="shared" si="0"/>
        <v>6781</v>
      </c>
      <c r="H7" s="174"/>
    </row>
    <row r="8" spans="1:8" ht="30">
      <c r="A8" s="169">
        <v>5</v>
      </c>
      <c r="B8" s="172"/>
      <c r="C8" s="599" t="s">
        <v>922</v>
      </c>
      <c r="D8" s="173">
        <v>165</v>
      </c>
      <c r="E8" s="600">
        <v>165</v>
      </c>
      <c r="F8" s="601">
        <v>7</v>
      </c>
      <c r="G8" s="602">
        <f t="shared" si="0"/>
        <v>172</v>
      </c>
      <c r="H8" s="175"/>
    </row>
    <row r="9" spans="1:7" ht="30">
      <c r="A9" s="169">
        <v>6</v>
      </c>
      <c r="B9" s="172"/>
      <c r="C9" s="599" t="s">
        <v>923</v>
      </c>
      <c r="D9" s="173">
        <v>1800</v>
      </c>
      <c r="E9" s="600">
        <v>1800</v>
      </c>
      <c r="F9" s="601">
        <v>402</v>
      </c>
      <c r="G9" s="602">
        <f t="shared" si="0"/>
        <v>2202</v>
      </c>
    </row>
    <row r="10" spans="1:7" ht="54">
      <c r="A10" s="169">
        <v>7</v>
      </c>
      <c r="B10" s="603"/>
      <c r="C10" s="604" t="s">
        <v>924</v>
      </c>
      <c r="D10" s="177">
        <f>SUM(D5:D9)</f>
        <v>25079</v>
      </c>
      <c r="E10" s="605">
        <f>SUM(E5:E9)</f>
        <v>25079</v>
      </c>
      <c r="F10" s="601">
        <f>SUM(F5:F9)</f>
        <v>885</v>
      </c>
      <c r="G10" s="602">
        <f t="shared" si="0"/>
        <v>25964</v>
      </c>
    </row>
    <row r="11" spans="1:7" ht="30">
      <c r="A11" s="169">
        <v>8</v>
      </c>
      <c r="B11" s="172"/>
      <c r="C11" s="599" t="s">
        <v>925</v>
      </c>
      <c r="D11" s="173">
        <v>47</v>
      </c>
      <c r="E11" s="600">
        <v>47</v>
      </c>
      <c r="F11" s="601"/>
      <c r="G11" s="602">
        <f t="shared" si="0"/>
        <v>47</v>
      </c>
    </row>
    <row r="12" spans="1:7" ht="30">
      <c r="A12" s="169">
        <v>9</v>
      </c>
      <c r="B12" s="172"/>
      <c r="C12" s="599" t="s">
        <v>926</v>
      </c>
      <c r="D12" s="173">
        <v>2193</v>
      </c>
      <c r="E12" s="600">
        <v>2193</v>
      </c>
      <c r="F12" s="601"/>
      <c r="G12" s="602">
        <f t="shared" si="0"/>
        <v>2193</v>
      </c>
    </row>
    <row r="13" spans="1:7" ht="30">
      <c r="A13" s="169">
        <v>10</v>
      </c>
      <c r="B13" s="172"/>
      <c r="C13" s="599" t="s">
        <v>927</v>
      </c>
      <c r="D13" s="173">
        <v>1050</v>
      </c>
      <c r="E13" s="600">
        <v>1050</v>
      </c>
      <c r="F13" s="601">
        <v>93</v>
      </c>
      <c r="G13" s="602">
        <f t="shared" si="0"/>
        <v>1143</v>
      </c>
    </row>
    <row r="14" spans="1:7" s="178" customFormat="1" ht="35.25" customHeight="1">
      <c r="A14" s="169">
        <v>11</v>
      </c>
      <c r="B14" s="176"/>
      <c r="C14" s="606" t="s">
        <v>928</v>
      </c>
      <c r="D14" s="177">
        <f>SUM(D11:D13)</f>
        <v>3290</v>
      </c>
      <c r="E14" s="605">
        <f>SUM(E11:E13)</f>
        <v>3290</v>
      </c>
      <c r="F14" s="601">
        <f>SUM(F13)</f>
        <v>93</v>
      </c>
      <c r="G14" s="602">
        <f t="shared" si="0"/>
        <v>3383</v>
      </c>
    </row>
    <row r="15" spans="1:7" s="178" customFormat="1" ht="30">
      <c r="A15" s="169">
        <v>12</v>
      </c>
      <c r="B15" s="172"/>
      <c r="C15" s="599" t="s">
        <v>929</v>
      </c>
      <c r="D15" s="173">
        <v>352</v>
      </c>
      <c r="E15" s="600">
        <v>352</v>
      </c>
      <c r="F15" s="601"/>
      <c r="G15" s="602">
        <f t="shared" si="0"/>
        <v>352</v>
      </c>
    </row>
    <row r="16" spans="1:37" s="180" customFormat="1" ht="64.5" customHeight="1">
      <c r="A16" s="169">
        <v>13</v>
      </c>
      <c r="B16" s="603"/>
      <c r="C16" s="604" t="s">
        <v>930</v>
      </c>
      <c r="D16" s="177">
        <f>SUM(D10+D14+D15)</f>
        <v>28721</v>
      </c>
      <c r="E16" s="605">
        <f>SUM(E10+E14+E15)</f>
        <v>28721</v>
      </c>
      <c r="F16" s="603">
        <f>SUM(F10+F14+F15)</f>
        <v>978</v>
      </c>
      <c r="G16" s="602">
        <f t="shared" si="0"/>
        <v>29699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877"/>
      <c r="AE16" s="877"/>
      <c r="AF16" s="877"/>
      <c r="AG16" s="877"/>
      <c r="AH16" s="878"/>
      <c r="AI16" s="878"/>
      <c r="AJ16" s="878"/>
      <c r="AK16" s="878"/>
    </row>
    <row r="17" spans="1:37" s="185" customFormat="1" ht="38.25" customHeight="1">
      <c r="A17" s="169">
        <v>14</v>
      </c>
      <c r="B17" s="181"/>
      <c r="C17" s="599" t="s">
        <v>931</v>
      </c>
      <c r="D17" s="173">
        <v>3408</v>
      </c>
      <c r="E17" s="600">
        <v>3408</v>
      </c>
      <c r="F17" s="601">
        <v>87</v>
      </c>
      <c r="G17" s="602">
        <f t="shared" si="0"/>
        <v>3495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3"/>
      <c r="AE17" s="183"/>
      <c r="AF17" s="183"/>
      <c r="AG17" s="183"/>
      <c r="AH17" s="184"/>
      <c r="AI17" s="184"/>
      <c r="AJ17" s="184"/>
      <c r="AK17" s="184"/>
    </row>
    <row r="18" spans="1:37" s="185" customFormat="1" ht="38.25" customHeight="1">
      <c r="A18" s="169">
        <v>15</v>
      </c>
      <c r="B18" s="181"/>
      <c r="C18" s="599" t="s">
        <v>932</v>
      </c>
      <c r="D18" s="173">
        <v>2552</v>
      </c>
      <c r="E18" s="600">
        <v>2552</v>
      </c>
      <c r="F18" s="601"/>
      <c r="G18" s="602">
        <f t="shared" si="0"/>
        <v>2552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3"/>
      <c r="AE18" s="183"/>
      <c r="AF18" s="183"/>
      <c r="AG18" s="183"/>
      <c r="AH18" s="184"/>
      <c r="AI18" s="184"/>
      <c r="AJ18" s="184"/>
      <c r="AK18" s="184"/>
    </row>
    <row r="19" spans="1:37" s="185" customFormat="1" ht="38.25" customHeight="1">
      <c r="A19" s="169">
        <v>17</v>
      </c>
      <c r="B19" s="176"/>
      <c r="C19" s="607" t="s">
        <v>933</v>
      </c>
      <c r="D19" s="177">
        <f>SUM(D17:D18)</f>
        <v>5960</v>
      </c>
      <c r="E19" s="605">
        <f>SUM(E17:E18)</f>
        <v>5960</v>
      </c>
      <c r="F19" s="601">
        <f>SUM(F17:F18)</f>
        <v>87</v>
      </c>
      <c r="G19" s="602">
        <f t="shared" si="0"/>
        <v>6047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3"/>
      <c r="AE19" s="183"/>
      <c r="AF19" s="183"/>
      <c r="AG19" s="183"/>
      <c r="AH19" s="184"/>
      <c r="AI19" s="184"/>
      <c r="AJ19" s="184"/>
      <c r="AK19" s="184"/>
    </row>
    <row r="20" spans="1:37" s="180" customFormat="1" ht="56.25" customHeight="1" thickBot="1">
      <c r="A20" s="187">
        <v>18</v>
      </c>
      <c r="B20" s="188"/>
      <c r="C20" s="608" t="s">
        <v>934</v>
      </c>
      <c r="D20" s="609">
        <v>348</v>
      </c>
      <c r="E20" s="610">
        <v>348</v>
      </c>
      <c r="F20" s="611">
        <v>-883</v>
      </c>
      <c r="G20" s="612">
        <f t="shared" si="0"/>
        <v>-535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877"/>
      <c r="AE20" s="877"/>
      <c r="AF20" s="877"/>
      <c r="AG20" s="877"/>
      <c r="AH20" s="878"/>
      <c r="AI20" s="878"/>
      <c r="AJ20" s="878"/>
      <c r="AK20" s="878"/>
    </row>
    <row r="21" spans="1:37" s="185" customFormat="1" ht="36.75" thickTop="1">
      <c r="A21" s="169">
        <v>19</v>
      </c>
      <c r="B21" s="186" t="s">
        <v>1133</v>
      </c>
      <c r="C21" s="607" t="s">
        <v>935</v>
      </c>
      <c r="D21" s="177">
        <f>D16+D17+D20</f>
        <v>32477</v>
      </c>
      <c r="E21" s="177">
        <f>E16+E17+E20+E22</f>
        <v>32477</v>
      </c>
      <c r="F21" s="177">
        <v>2144</v>
      </c>
      <c r="G21" s="177">
        <f>SUM(E21:F21)</f>
        <v>34621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83"/>
      <c r="AF21" s="183"/>
      <c r="AG21" s="183"/>
      <c r="AH21" s="184"/>
      <c r="AI21" s="184"/>
      <c r="AJ21" s="184"/>
      <c r="AK21" s="184"/>
    </row>
    <row r="22" spans="1:37" s="185" customFormat="1" ht="18">
      <c r="A22" s="613"/>
      <c r="B22" s="614" t="s">
        <v>1134</v>
      </c>
      <c r="C22" s="615" t="s">
        <v>1135</v>
      </c>
      <c r="D22" s="616"/>
      <c r="E22" s="616"/>
      <c r="F22" s="617">
        <v>1244</v>
      </c>
      <c r="G22" s="618">
        <f>SUM(E22:F22)</f>
        <v>1244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3"/>
      <c r="AE22" s="183"/>
      <c r="AF22" s="183"/>
      <c r="AG22" s="183"/>
      <c r="AH22" s="184"/>
      <c r="AI22" s="184"/>
      <c r="AJ22" s="184"/>
      <c r="AK22" s="184"/>
    </row>
    <row r="23" spans="1:37" s="185" customFormat="1" ht="43.5" customHeight="1">
      <c r="A23" s="169"/>
      <c r="B23" s="186" t="s">
        <v>247</v>
      </c>
      <c r="C23" s="607" t="s">
        <v>1136</v>
      </c>
      <c r="D23" s="177"/>
      <c r="E23" s="177"/>
      <c r="F23" s="601">
        <v>40</v>
      </c>
      <c r="G23" s="611">
        <v>40</v>
      </c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3"/>
      <c r="AE23" s="183"/>
      <c r="AF23" s="183"/>
      <c r="AG23" s="183"/>
      <c r="AH23" s="184"/>
      <c r="AI23" s="184"/>
      <c r="AJ23" s="184"/>
      <c r="AK23" s="184"/>
    </row>
    <row r="24" spans="1:37" s="180" customFormat="1" ht="64.5" customHeight="1" thickBot="1">
      <c r="A24" s="187">
        <v>20</v>
      </c>
      <c r="B24" s="188" t="s">
        <v>309</v>
      </c>
      <c r="C24" s="619" t="s">
        <v>936</v>
      </c>
      <c r="D24" s="177">
        <f>SUM(D18)</f>
        <v>2552</v>
      </c>
      <c r="E24" s="177">
        <f>SUM(E18)</f>
        <v>2552</v>
      </c>
      <c r="F24" s="601">
        <v>-493</v>
      </c>
      <c r="G24" s="611">
        <f>SUM(E24:F24)</f>
        <v>2059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877"/>
      <c r="AE24" s="877"/>
      <c r="AF24" s="877"/>
      <c r="AG24" s="877"/>
      <c r="AH24" s="878"/>
      <c r="AI24" s="878"/>
      <c r="AJ24" s="878"/>
      <c r="AK24" s="878"/>
    </row>
    <row r="25" spans="1:7" ht="36.75" thickTop="1">
      <c r="A25" s="189">
        <v>21</v>
      </c>
      <c r="B25" s="190" t="s">
        <v>937</v>
      </c>
      <c r="C25" s="620" t="s">
        <v>938</v>
      </c>
      <c r="D25" s="177">
        <f>SUM(D21:D24)</f>
        <v>35029</v>
      </c>
      <c r="E25" s="177">
        <f>E21+E24</f>
        <v>35029</v>
      </c>
      <c r="F25" s="603">
        <f>F21+F23+F24</f>
        <v>1691</v>
      </c>
      <c r="G25" s="603">
        <f>G21+G23+G24</f>
        <v>36720</v>
      </c>
    </row>
  </sheetData>
  <sheetProtection/>
  <mergeCells count="8">
    <mergeCell ref="F1:G1"/>
    <mergeCell ref="AD24:AG24"/>
    <mergeCell ref="AH24:AK24"/>
    <mergeCell ref="C4:D4"/>
    <mergeCell ref="AD16:AG16"/>
    <mergeCell ref="AH16:AK16"/>
    <mergeCell ref="AD20:AG20"/>
    <mergeCell ref="AH20:A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ÓVODA
&amp;C2015. ÉVI KÖLTSÉGVETÉS
BEVÉTELEK ÉS KIADÁSOK ALAKULÁSA&amp;R11.a. melléklet Magyarpolány Község Önkormányat Képviselő-testületének
5/2016. (V. 31.)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Layout" workbookViewId="0" topLeftCell="D1">
      <selection activeCell="H1" sqref="H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8" width="26.00390625" style="37" customWidth="1"/>
    <col min="9" max="16384" width="9.125" style="37" customWidth="1"/>
  </cols>
  <sheetData>
    <row r="1" ht="12.75">
      <c r="H1" s="293"/>
    </row>
    <row r="2" spans="1:8" ht="12.75">
      <c r="A2" s="881" t="s">
        <v>1029</v>
      </c>
      <c r="B2" s="881"/>
      <c r="C2" s="140"/>
      <c r="D2" s="140"/>
      <c r="E2" s="140"/>
      <c r="F2" s="140"/>
      <c r="G2" s="140"/>
      <c r="H2" s="140" t="s">
        <v>1028</v>
      </c>
    </row>
    <row r="3" spans="1:8" ht="12.75">
      <c r="A3" s="145"/>
      <c r="B3" s="141" t="s">
        <v>3</v>
      </c>
      <c r="C3" s="141" t="s">
        <v>168</v>
      </c>
      <c r="D3" s="141" t="s">
        <v>5</v>
      </c>
      <c r="E3" s="141" t="s">
        <v>6</v>
      </c>
      <c r="F3" s="141" t="s">
        <v>7</v>
      </c>
      <c r="G3" s="141" t="s">
        <v>357</v>
      </c>
      <c r="H3" s="141" t="s">
        <v>720</v>
      </c>
    </row>
    <row r="4" spans="1:8" ht="76.5">
      <c r="A4" s="142">
        <v>1</v>
      </c>
      <c r="B4" s="143" t="s">
        <v>777</v>
      </c>
      <c r="C4" s="143" t="s">
        <v>778</v>
      </c>
      <c r="D4" s="143" t="s">
        <v>779</v>
      </c>
      <c r="E4" s="143" t="s">
        <v>780</v>
      </c>
      <c r="F4" s="143" t="s">
        <v>865</v>
      </c>
      <c r="G4" s="143" t="s">
        <v>782</v>
      </c>
      <c r="H4" s="143" t="s">
        <v>867</v>
      </c>
    </row>
    <row r="5" spans="1:8" ht="49.5" customHeight="1">
      <c r="A5" s="142">
        <v>2</v>
      </c>
      <c r="B5" s="147" t="s">
        <v>939</v>
      </c>
      <c r="C5" s="191" t="s">
        <v>940</v>
      </c>
      <c r="D5" s="14">
        <f>SUM(E5:H5)</f>
        <v>16130</v>
      </c>
      <c r="E5" s="14">
        <v>12334</v>
      </c>
      <c r="F5" s="14">
        <v>3310</v>
      </c>
      <c r="G5" s="14">
        <v>486</v>
      </c>
      <c r="H5" s="14"/>
    </row>
    <row r="6" spans="1:8" ht="49.5" customHeight="1">
      <c r="A6" s="142">
        <v>3</v>
      </c>
      <c r="B6" s="147" t="s">
        <v>941</v>
      </c>
      <c r="C6" s="191" t="s">
        <v>942</v>
      </c>
      <c r="D6" s="14">
        <f>SUM(E6:H6)</f>
        <v>4365</v>
      </c>
      <c r="E6" s="14">
        <v>928</v>
      </c>
      <c r="F6" s="14">
        <v>252</v>
      </c>
      <c r="G6" s="14">
        <v>2232</v>
      </c>
      <c r="H6" s="14">
        <v>953</v>
      </c>
    </row>
    <row r="7" spans="1:8" ht="49.5" customHeight="1">
      <c r="A7" s="142">
        <v>4</v>
      </c>
      <c r="B7" s="147" t="s">
        <v>943</v>
      </c>
      <c r="C7" s="191" t="s">
        <v>944</v>
      </c>
      <c r="D7" s="14">
        <f>SUM(E7:H7)</f>
        <v>8450</v>
      </c>
      <c r="E7" s="14">
        <v>6634</v>
      </c>
      <c r="F7" s="14">
        <v>1763</v>
      </c>
      <c r="G7" s="14">
        <v>53</v>
      </c>
      <c r="H7" s="14"/>
    </row>
    <row r="8" spans="1:8" ht="49.5" customHeight="1">
      <c r="A8" s="142">
        <v>5</v>
      </c>
      <c r="B8" s="147" t="s">
        <v>945</v>
      </c>
      <c r="C8" s="191" t="s">
        <v>946</v>
      </c>
      <c r="D8" s="14">
        <f>SUM(E8:H8)</f>
        <v>6084</v>
      </c>
      <c r="E8" s="14">
        <v>999</v>
      </c>
      <c r="F8" s="14">
        <v>256</v>
      </c>
      <c r="G8" s="14">
        <v>4779</v>
      </c>
      <c r="H8" s="14">
        <v>50</v>
      </c>
    </row>
    <row r="9" spans="1:8" ht="49.5" customHeight="1">
      <c r="A9" s="142">
        <v>6</v>
      </c>
      <c r="B9" s="697" t="s">
        <v>870</v>
      </c>
      <c r="C9" s="697"/>
      <c r="D9" s="48">
        <f>SUM(D5:D8)</f>
        <v>35029</v>
      </c>
      <c r="E9" s="48">
        <f>SUM(E5:E8)</f>
        <v>20895</v>
      </c>
      <c r="F9" s="48">
        <f>SUM(F5:F8)</f>
        <v>5581</v>
      </c>
      <c r="G9" s="48">
        <f>SUM(G5:G8)</f>
        <v>7550</v>
      </c>
      <c r="H9" s="48">
        <f>SUM(H5:H8)</f>
        <v>1003</v>
      </c>
    </row>
    <row r="10" spans="1:8" ht="38.25" customHeight="1">
      <c r="A10" s="882" t="s">
        <v>1152</v>
      </c>
      <c r="B10" s="882"/>
      <c r="C10" s="882"/>
      <c r="D10" s="652">
        <f>E10+F10+G10+H10</f>
        <v>1691</v>
      </c>
      <c r="E10" s="653">
        <v>571</v>
      </c>
      <c r="F10" s="653">
        <v>641</v>
      </c>
      <c r="G10" s="653">
        <v>-43</v>
      </c>
      <c r="H10" s="653">
        <v>522</v>
      </c>
    </row>
    <row r="11" spans="1:8" ht="37.5" customHeight="1">
      <c r="A11" s="882" t="s">
        <v>1153</v>
      </c>
      <c r="B11" s="882"/>
      <c r="C11" s="882"/>
      <c r="D11" s="288">
        <f>SUM(D9:D10)</f>
        <v>36720</v>
      </c>
      <c r="E11" s="288">
        <f>SUM(E9:E10)</f>
        <v>21466</v>
      </c>
      <c r="F11" s="288">
        <f>SUM(F9:F10)</f>
        <v>6222</v>
      </c>
      <c r="G11" s="288">
        <f>SUM(G9:G10)</f>
        <v>7507</v>
      </c>
      <c r="H11" s="288">
        <v>1524</v>
      </c>
    </row>
  </sheetData>
  <sheetProtection/>
  <mergeCells count="4">
    <mergeCell ref="B9:C9"/>
    <mergeCell ref="A2:B2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ÓVODA&amp;C2015. ÉVI KÖLTSÉGVETÉS
KIADÁSOK&amp;R11.b. melléklet Magyarpolány Község Önkormányat Képviselő-testületének
5/2016. (V. 31.)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view="pageLayout" workbookViewId="0" topLeftCell="AU1">
      <selection activeCell="BF1" sqref="BF1:BF16384"/>
    </sheetView>
  </sheetViews>
  <sheetFormatPr defaultColWidth="9.00390625" defaultRowHeight="12.75"/>
  <cols>
    <col min="1" max="2" width="2.75390625" style="195" customWidth="1"/>
    <col min="3" max="3" width="2.75390625" style="200" customWidth="1"/>
    <col min="4" max="28" width="2.75390625" style="192" customWidth="1"/>
    <col min="29" max="29" width="16.125" style="201" bestFit="1" customWidth="1"/>
    <col min="30" max="33" width="2.75390625" style="202" customWidth="1"/>
    <col min="34" max="44" width="5.125" style="192" customWidth="1"/>
    <col min="45" max="45" width="11.125" style="192" bestFit="1" customWidth="1"/>
    <col min="46" max="49" width="5.125" style="194" customWidth="1"/>
    <col min="50" max="53" width="5.125" style="192" customWidth="1"/>
    <col min="54" max="54" width="11.125" style="194" bestFit="1" customWidth="1"/>
    <col min="55" max="56" width="7.625" style="194" bestFit="1" customWidth="1"/>
    <col min="57" max="57" width="7.25390625" style="194" bestFit="1" customWidth="1"/>
    <col min="58" max="16384" width="9.125" style="192" customWidth="1"/>
  </cols>
  <sheetData>
    <row r="1" spans="1:57" ht="25.5" customHeight="1">
      <c r="A1" s="926" t="s">
        <v>871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  <c r="AN1" s="926"/>
      <c r="AO1" s="926"/>
      <c r="AP1" s="926"/>
      <c r="AQ1" s="926"/>
      <c r="AR1" s="926"/>
      <c r="AS1" s="926"/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  <c r="BE1" s="926"/>
    </row>
    <row r="2" spans="1:57" ht="15.75" customHeight="1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</row>
    <row r="3" spans="1:57" ht="34.5" customHeight="1">
      <c r="A3" s="927"/>
      <c r="B3" s="928"/>
      <c r="C3" s="935" t="s">
        <v>3</v>
      </c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51" t="s">
        <v>168</v>
      </c>
      <c r="AD3" s="930"/>
      <c r="AE3" s="930"/>
      <c r="AF3" s="930"/>
      <c r="AG3" s="929" t="s">
        <v>5</v>
      </c>
      <c r="AH3" s="930"/>
      <c r="AI3" s="930"/>
      <c r="AJ3" s="930"/>
      <c r="AK3" s="929" t="s">
        <v>6</v>
      </c>
      <c r="AL3" s="930"/>
      <c r="AM3" s="930"/>
      <c r="AN3" s="930"/>
      <c r="AO3" s="929" t="s">
        <v>719</v>
      </c>
      <c r="AP3" s="930"/>
      <c r="AQ3" s="930"/>
      <c r="AR3" s="930"/>
      <c r="AS3" s="621" t="s">
        <v>357</v>
      </c>
      <c r="AT3" s="929" t="s">
        <v>357</v>
      </c>
      <c r="AU3" s="930"/>
      <c r="AV3" s="930"/>
      <c r="AW3" s="930"/>
      <c r="AX3" s="929" t="s">
        <v>720</v>
      </c>
      <c r="AY3" s="930"/>
      <c r="AZ3" s="930"/>
      <c r="BA3" s="930"/>
      <c r="BB3" s="621" t="s">
        <v>721</v>
      </c>
      <c r="BC3" s="622" t="s">
        <v>722</v>
      </c>
      <c r="BD3" s="622" t="s">
        <v>723</v>
      </c>
      <c r="BE3" s="622" t="s">
        <v>10</v>
      </c>
    </row>
    <row r="4" spans="1:57" ht="34.5" customHeight="1">
      <c r="A4" s="934" t="s">
        <v>375</v>
      </c>
      <c r="B4" s="934"/>
      <c r="C4" s="935" t="s">
        <v>377</v>
      </c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6" t="s">
        <v>169</v>
      </c>
      <c r="AD4" s="937"/>
      <c r="AE4" s="937"/>
      <c r="AF4" s="938"/>
      <c r="AG4" s="929" t="s">
        <v>376</v>
      </c>
      <c r="AH4" s="930"/>
      <c r="AI4" s="930"/>
      <c r="AJ4" s="930"/>
      <c r="AK4" s="929" t="s">
        <v>376</v>
      </c>
      <c r="AL4" s="930"/>
      <c r="AM4" s="930"/>
      <c r="AN4" s="930"/>
      <c r="AO4" s="929" t="s">
        <v>376</v>
      </c>
      <c r="AP4" s="930"/>
      <c r="AQ4" s="930"/>
      <c r="AR4" s="930"/>
      <c r="AS4" s="621" t="s">
        <v>376</v>
      </c>
      <c r="AT4" s="929" t="s">
        <v>376</v>
      </c>
      <c r="AU4" s="930"/>
      <c r="AV4" s="930"/>
      <c r="AW4" s="930"/>
      <c r="AX4" s="929" t="s">
        <v>376</v>
      </c>
      <c r="AY4" s="930"/>
      <c r="AZ4" s="930"/>
      <c r="BA4" s="930"/>
      <c r="BB4" s="621" t="s">
        <v>376</v>
      </c>
      <c r="BC4" s="945" t="s">
        <v>1137</v>
      </c>
      <c r="BD4" s="945" t="s">
        <v>1138</v>
      </c>
      <c r="BE4" s="948" t="s">
        <v>1131</v>
      </c>
    </row>
    <row r="5" spans="1:57" ht="38.25" customHeight="1">
      <c r="A5" s="934"/>
      <c r="B5" s="934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9"/>
      <c r="AD5" s="940"/>
      <c r="AE5" s="940"/>
      <c r="AF5" s="941"/>
      <c r="AG5" s="931" t="s">
        <v>947</v>
      </c>
      <c r="AH5" s="932"/>
      <c r="AI5" s="932"/>
      <c r="AJ5" s="933"/>
      <c r="AK5" s="931" t="s">
        <v>948</v>
      </c>
      <c r="AL5" s="932"/>
      <c r="AM5" s="932"/>
      <c r="AN5" s="933"/>
      <c r="AO5" s="931" t="s">
        <v>949</v>
      </c>
      <c r="AP5" s="932"/>
      <c r="AQ5" s="932"/>
      <c r="AR5" s="933"/>
      <c r="AS5" s="623">
        <v>104030</v>
      </c>
      <c r="AT5" s="952" t="s">
        <v>393</v>
      </c>
      <c r="AU5" s="953"/>
      <c r="AV5" s="953"/>
      <c r="AW5" s="954"/>
      <c r="AX5" s="931">
        <v>960015</v>
      </c>
      <c r="AY5" s="932"/>
      <c r="AZ5" s="932"/>
      <c r="BA5" s="933"/>
      <c r="BB5" s="958" t="s">
        <v>393</v>
      </c>
      <c r="BC5" s="946"/>
      <c r="BD5" s="946"/>
      <c r="BE5" s="949"/>
    </row>
    <row r="6" spans="1:57" ht="148.5" customHeight="1">
      <c r="A6" s="920">
        <v>1</v>
      </c>
      <c r="B6" s="920"/>
      <c r="C6" s="935" t="s">
        <v>9</v>
      </c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935"/>
      <c r="AC6" s="942"/>
      <c r="AD6" s="943"/>
      <c r="AE6" s="943"/>
      <c r="AF6" s="944"/>
      <c r="AG6" s="921" t="s">
        <v>950</v>
      </c>
      <c r="AH6" s="932"/>
      <c r="AI6" s="932"/>
      <c r="AJ6" s="933"/>
      <c r="AK6" s="921" t="s">
        <v>951</v>
      </c>
      <c r="AL6" s="932"/>
      <c r="AM6" s="932"/>
      <c r="AN6" s="933"/>
      <c r="AO6" s="921" t="s">
        <v>952</v>
      </c>
      <c r="AP6" s="932"/>
      <c r="AQ6" s="932"/>
      <c r="AR6" s="933"/>
      <c r="AS6" s="624" t="s">
        <v>1139</v>
      </c>
      <c r="AT6" s="955"/>
      <c r="AU6" s="956"/>
      <c r="AV6" s="956"/>
      <c r="AW6" s="957"/>
      <c r="AX6" s="921" t="s">
        <v>1140</v>
      </c>
      <c r="AY6" s="932"/>
      <c r="AZ6" s="932"/>
      <c r="BA6" s="933"/>
      <c r="BB6" s="959"/>
      <c r="BC6" s="947"/>
      <c r="BD6" s="947"/>
      <c r="BE6" s="950"/>
    </row>
    <row r="7" spans="1:57" ht="22.5" customHeight="1">
      <c r="A7" s="894">
        <v>2</v>
      </c>
      <c r="B7" s="894"/>
      <c r="C7" s="923" t="s">
        <v>420</v>
      </c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4"/>
      <c r="AA7" s="924"/>
      <c r="AB7" s="924"/>
      <c r="AC7" s="960" t="s">
        <v>421</v>
      </c>
      <c r="AD7" s="961"/>
      <c r="AE7" s="961"/>
      <c r="AF7" s="962"/>
      <c r="AG7" s="907">
        <f>SUM('[2]bérkalkuláció (20150206)'!$O$24-'[2]bérkalkuláció (20150206)'!$O$16)</f>
        <v>10834.000199999999</v>
      </c>
      <c r="AH7" s="908"/>
      <c r="AI7" s="908"/>
      <c r="AJ7" s="909"/>
      <c r="AK7" s="907">
        <f>SUM('[2]bérkalkuláció (20150206)'!$O$27)</f>
        <v>821.5</v>
      </c>
      <c r="AL7" s="908"/>
      <c r="AM7" s="908"/>
      <c r="AN7" s="909"/>
      <c r="AO7" s="907">
        <f>SUM('[2]bérkalkuláció (20150206)'!$O$8)</f>
        <v>5811.900250000001</v>
      </c>
      <c r="AP7" s="908"/>
      <c r="AQ7" s="908"/>
      <c r="AR7" s="909"/>
      <c r="AS7" s="625"/>
      <c r="AT7" s="904">
        <v>17468</v>
      </c>
      <c r="AU7" s="905"/>
      <c r="AV7" s="905"/>
      <c r="AW7" s="906"/>
      <c r="AX7" s="907">
        <f>SUM('[2]bérkalkuláció (20150206)'!$O$29)</f>
        <v>660</v>
      </c>
      <c r="AY7" s="908"/>
      <c r="AZ7" s="908"/>
      <c r="BA7" s="909"/>
      <c r="BB7" s="627">
        <f aca="true" t="shared" si="0" ref="BB7:BC15">SUM(AT7:BA7)</f>
        <v>18128</v>
      </c>
      <c r="BC7" s="622">
        <v>18128</v>
      </c>
      <c r="BD7" s="622">
        <v>748</v>
      </c>
      <c r="BE7" s="622">
        <f>SUM(BC7:BD7)</f>
        <v>18876</v>
      </c>
    </row>
    <row r="8" spans="1:57" ht="22.5" customHeight="1">
      <c r="A8" s="894">
        <v>3</v>
      </c>
      <c r="B8" s="894"/>
      <c r="C8" s="923" t="s">
        <v>426</v>
      </c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924"/>
      <c r="Z8" s="924"/>
      <c r="AA8" s="924"/>
      <c r="AB8" s="924"/>
      <c r="AC8" s="910" t="s">
        <v>427</v>
      </c>
      <c r="AD8" s="910"/>
      <c r="AE8" s="910"/>
      <c r="AF8" s="910"/>
      <c r="AG8" s="907"/>
      <c r="AH8" s="908"/>
      <c r="AI8" s="908"/>
      <c r="AJ8" s="909"/>
      <c r="AK8" s="907"/>
      <c r="AL8" s="908"/>
      <c r="AM8" s="908"/>
      <c r="AN8" s="909"/>
      <c r="AO8" s="907"/>
      <c r="AP8" s="908"/>
      <c r="AQ8" s="908"/>
      <c r="AR8" s="909"/>
      <c r="AS8" s="625"/>
      <c r="AT8" s="904">
        <f aca="true" t="shared" si="1" ref="AT8:AT13">SUM(AG8:AS8)</f>
        <v>0</v>
      </c>
      <c r="AU8" s="905"/>
      <c r="AV8" s="905"/>
      <c r="AW8" s="906"/>
      <c r="AX8" s="907">
        <v>55</v>
      </c>
      <c r="AY8" s="908"/>
      <c r="AZ8" s="908"/>
      <c r="BA8" s="909"/>
      <c r="BB8" s="627">
        <f t="shared" si="0"/>
        <v>55</v>
      </c>
      <c r="BC8" s="622">
        <v>55</v>
      </c>
      <c r="BD8" s="622"/>
      <c r="BE8" s="622">
        <f aca="true" t="shared" si="2" ref="BE8:BE63">SUM(BC8:BD8)</f>
        <v>55</v>
      </c>
    </row>
    <row r="9" spans="1:57" ht="22.5" customHeight="1">
      <c r="A9" s="894">
        <v>4</v>
      </c>
      <c r="B9" s="894"/>
      <c r="C9" s="902" t="s">
        <v>429</v>
      </c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10" t="s">
        <v>430</v>
      </c>
      <c r="AD9" s="910"/>
      <c r="AE9" s="910"/>
      <c r="AF9" s="910"/>
      <c r="AG9" s="907">
        <v>725</v>
      </c>
      <c r="AH9" s="908"/>
      <c r="AI9" s="908"/>
      <c r="AJ9" s="909"/>
      <c r="AK9" s="907">
        <v>70</v>
      </c>
      <c r="AL9" s="908"/>
      <c r="AM9" s="908"/>
      <c r="AN9" s="909"/>
      <c r="AO9" s="907">
        <v>600</v>
      </c>
      <c r="AP9" s="908"/>
      <c r="AQ9" s="908"/>
      <c r="AR9" s="909"/>
      <c r="AS9" s="625"/>
      <c r="AT9" s="904">
        <f t="shared" si="1"/>
        <v>1395</v>
      </c>
      <c r="AU9" s="905"/>
      <c r="AV9" s="905"/>
      <c r="AW9" s="906"/>
      <c r="AX9" s="907"/>
      <c r="AY9" s="908"/>
      <c r="AZ9" s="908"/>
      <c r="BA9" s="909"/>
      <c r="BB9" s="627">
        <f t="shared" si="0"/>
        <v>1395</v>
      </c>
      <c r="BC9" s="622">
        <f t="shared" si="0"/>
        <v>1395</v>
      </c>
      <c r="BD9" s="622">
        <v>-418</v>
      </c>
      <c r="BE9" s="622">
        <f t="shared" si="2"/>
        <v>977</v>
      </c>
    </row>
    <row r="10" spans="1:57" ht="22.5" customHeight="1">
      <c r="A10" s="894">
        <v>5</v>
      </c>
      <c r="B10" s="894"/>
      <c r="C10" s="902" t="s">
        <v>435</v>
      </c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903"/>
      <c r="Z10" s="903"/>
      <c r="AA10" s="903"/>
      <c r="AB10" s="903"/>
      <c r="AC10" s="910" t="s">
        <v>436</v>
      </c>
      <c r="AD10" s="910"/>
      <c r="AE10" s="910"/>
      <c r="AF10" s="910"/>
      <c r="AG10" s="907"/>
      <c r="AH10" s="908"/>
      <c r="AI10" s="908"/>
      <c r="AJ10" s="909"/>
      <c r="AK10" s="907"/>
      <c r="AL10" s="908"/>
      <c r="AM10" s="908"/>
      <c r="AN10" s="909"/>
      <c r="AO10" s="907"/>
      <c r="AP10" s="908"/>
      <c r="AQ10" s="908"/>
      <c r="AR10" s="909"/>
      <c r="AS10" s="625"/>
      <c r="AT10" s="904">
        <f t="shared" si="1"/>
        <v>0</v>
      </c>
      <c r="AU10" s="905"/>
      <c r="AV10" s="905"/>
      <c r="AW10" s="906"/>
      <c r="AX10" s="907"/>
      <c r="AY10" s="908"/>
      <c r="AZ10" s="908"/>
      <c r="BA10" s="909"/>
      <c r="BB10" s="627">
        <f t="shared" si="0"/>
        <v>0</v>
      </c>
      <c r="BC10" s="622">
        <f t="shared" si="0"/>
        <v>0</v>
      </c>
      <c r="BD10" s="622"/>
      <c r="BE10" s="622">
        <f t="shared" si="2"/>
        <v>0</v>
      </c>
    </row>
    <row r="11" spans="1:57" ht="22.5" customHeight="1">
      <c r="A11" s="894">
        <v>6</v>
      </c>
      <c r="B11" s="894"/>
      <c r="C11" s="902" t="s">
        <v>437</v>
      </c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10" t="s">
        <v>438</v>
      </c>
      <c r="AD11" s="910"/>
      <c r="AE11" s="910"/>
      <c r="AF11" s="910"/>
      <c r="AG11" s="907">
        <f>SUM('[2]bérkalkuláció (20150206)'!$P$24)</f>
        <v>291</v>
      </c>
      <c r="AH11" s="908"/>
      <c r="AI11" s="908"/>
      <c r="AJ11" s="909"/>
      <c r="AK11" s="907">
        <f>SUM('[2]bérkalkuláció (20150206)'!$P$27)</f>
        <v>30</v>
      </c>
      <c r="AL11" s="908"/>
      <c r="AM11" s="908"/>
      <c r="AN11" s="909"/>
      <c r="AO11" s="907">
        <f>SUM('[2]bérkalkuláció (20150206)'!$P$8)</f>
        <v>90</v>
      </c>
      <c r="AP11" s="908"/>
      <c r="AQ11" s="908"/>
      <c r="AR11" s="909"/>
      <c r="AS11" s="625"/>
      <c r="AT11" s="904">
        <f t="shared" si="1"/>
        <v>411</v>
      </c>
      <c r="AU11" s="905"/>
      <c r="AV11" s="905"/>
      <c r="AW11" s="906"/>
      <c r="AX11" s="907">
        <v>30</v>
      </c>
      <c r="AY11" s="908"/>
      <c r="AZ11" s="908"/>
      <c r="BA11" s="909"/>
      <c r="BB11" s="627">
        <f t="shared" si="0"/>
        <v>441</v>
      </c>
      <c r="BC11" s="622">
        <v>441</v>
      </c>
      <c r="BD11" s="622">
        <v>464</v>
      </c>
      <c r="BE11" s="622">
        <f t="shared" si="2"/>
        <v>905</v>
      </c>
    </row>
    <row r="12" spans="1:57" ht="22.5" customHeight="1">
      <c r="A12" s="894">
        <v>7</v>
      </c>
      <c r="B12" s="894"/>
      <c r="C12" s="902" t="s">
        <v>442</v>
      </c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10" t="s">
        <v>443</v>
      </c>
      <c r="AD12" s="910"/>
      <c r="AE12" s="910"/>
      <c r="AF12" s="910"/>
      <c r="AG12" s="907">
        <v>108</v>
      </c>
      <c r="AH12" s="908"/>
      <c r="AI12" s="908"/>
      <c r="AJ12" s="909"/>
      <c r="AK12" s="907"/>
      <c r="AL12" s="908"/>
      <c r="AM12" s="908"/>
      <c r="AN12" s="909"/>
      <c r="AO12" s="907">
        <v>108</v>
      </c>
      <c r="AP12" s="908"/>
      <c r="AQ12" s="908"/>
      <c r="AR12" s="909"/>
      <c r="AS12" s="625"/>
      <c r="AT12" s="904">
        <f t="shared" si="1"/>
        <v>216</v>
      </c>
      <c r="AU12" s="905"/>
      <c r="AV12" s="905"/>
      <c r="AW12" s="906"/>
      <c r="AX12" s="907"/>
      <c r="AY12" s="908"/>
      <c r="AZ12" s="908"/>
      <c r="BA12" s="909"/>
      <c r="BB12" s="627">
        <f t="shared" si="0"/>
        <v>216</v>
      </c>
      <c r="BC12" s="622">
        <f t="shared" si="0"/>
        <v>216</v>
      </c>
      <c r="BD12" s="622">
        <v>-31</v>
      </c>
      <c r="BE12" s="622">
        <f t="shared" si="2"/>
        <v>185</v>
      </c>
    </row>
    <row r="13" spans="1:57" s="193" customFormat="1" ht="39.75" customHeight="1">
      <c r="A13" s="894">
        <v>8</v>
      </c>
      <c r="B13" s="894"/>
      <c r="C13" s="902" t="s">
        <v>444</v>
      </c>
      <c r="D13" s="903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903"/>
      <c r="Z13" s="903"/>
      <c r="AA13" s="903"/>
      <c r="AB13" s="903"/>
      <c r="AC13" s="910" t="s">
        <v>445</v>
      </c>
      <c r="AD13" s="910"/>
      <c r="AE13" s="910"/>
      <c r="AF13" s="910"/>
      <c r="AG13" s="907">
        <f>SUM('[2]bérkalkuláció (20150206)'!$R$24)</f>
        <v>56</v>
      </c>
      <c r="AH13" s="908"/>
      <c r="AI13" s="908"/>
      <c r="AJ13" s="909"/>
      <c r="AK13" s="907">
        <v>6</v>
      </c>
      <c r="AL13" s="908"/>
      <c r="AM13" s="908"/>
      <c r="AN13" s="909"/>
      <c r="AO13" s="907">
        <v>24</v>
      </c>
      <c r="AP13" s="908"/>
      <c r="AQ13" s="908"/>
      <c r="AR13" s="909"/>
      <c r="AS13" s="625"/>
      <c r="AT13" s="904">
        <f t="shared" si="1"/>
        <v>86</v>
      </c>
      <c r="AU13" s="905"/>
      <c r="AV13" s="905"/>
      <c r="AW13" s="906"/>
      <c r="AX13" s="907">
        <v>6</v>
      </c>
      <c r="AY13" s="908"/>
      <c r="AZ13" s="908"/>
      <c r="BA13" s="909"/>
      <c r="BB13" s="627">
        <f t="shared" si="0"/>
        <v>92</v>
      </c>
      <c r="BC13" s="622">
        <v>92</v>
      </c>
      <c r="BD13" s="622">
        <v>14</v>
      </c>
      <c r="BE13" s="622">
        <f t="shared" si="2"/>
        <v>106</v>
      </c>
    </row>
    <row r="14" spans="1:57" ht="22.5" customHeight="1">
      <c r="A14" s="920">
        <v>8</v>
      </c>
      <c r="B14" s="920"/>
      <c r="C14" s="921" t="s">
        <v>953</v>
      </c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63" t="s">
        <v>456</v>
      </c>
      <c r="AD14" s="963"/>
      <c r="AE14" s="963"/>
      <c r="AF14" s="963"/>
      <c r="AG14" s="904">
        <f>SUM(AG7:AJ13)</f>
        <v>12014.000199999999</v>
      </c>
      <c r="AH14" s="905"/>
      <c r="AI14" s="905"/>
      <c r="AJ14" s="906"/>
      <c r="AK14" s="904">
        <f>SUM(AK7:AN13)</f>
        <v>927.5</v>
      </c>
      <c r="AL14" s="905"/>
      <c r="AM14" s="905"/>
      <c r="AN14" s="906"/>
      <c r="AO14" s="904">
        <f>SUM(AO7:AR13)</f>
        <v>6633.900250000001</v>
      </c>
      <c r="AP14" s="905"/>
      <c r="AQ14" s="905"/>
      <c r="AR14" s="906"/>
      <c r="AS14" s="626">
        <f>SUM(AS7:AS13)</f>
        <v>0</v>
      </c>
      <c r="AT14" s="904">
        <f>SUM(AT7:AW13)</f>
        <v>19576</v>
      </c>
      <c r="AU14" s="905"/>
      <c r="AV14" s="905"/>
      <c r="AW14" s="906"/>
      <c r="AX14" s="904">
        <f>SUM(AX7:BA13)</f>
        <v>751</v>
      </c>
      <c r="AY14" s="905"/>
      <c r="AZ14" s="905"/>
      <c r="BA14" s="906"/>
      <c r="BB14" s="627">
        <f t="shared" si="0"/>
        <v>20327</v>
      </c>
      <c r="BC14" s="622">
        <f>SUM(BC7:BC13)</f>
        <v>20327</v>
      </c>
      <c r="BD14" s="622">
        <f>SUM(BD7:BD13)</f>
        <v>777</v>
      </c>
      <c r="BE14" s="622">
        <f t="shared" si="2"/>
        <v>21104</v>
      </c>
    </row>
    <row r="15" spans="1:57" ht="36" customHeight="1">
      <c r="A15" s="894">
        <v>7</v>
      </c>
      <c r="B15" s="894"/>
      <c r="C15" s="902" t="s">
        <v>954</v>
      </c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903"/>
      <c r="Z15" s="903"/>
      <c r="AA15" s="903"/>
      <c r="AB15" s="903"/>
      <c r="AC15" s="910" t="s">
        <v>443</v>
      </c>
      <c r="AD15" s="910"/>
      <c r="AE15" s="910"/>
      <c r="AF15" s="910"/>
      <c r="AG15" s="907">
        <f>SUM('[2]bérkalkuláció (20150206)'!$O$16)</f>
        <v>320</v>
      </c>
      <c r="AH15" s="908"/>
      <c r="AI15" s="908"/>
      <c r="AJ15" s="909"/>
      <c r="AK15" s="907"/>
      <c r="AL15" s="908"/>
      <c r="AM15" s="908"/>
      <c r="AN15" s="909"/>
      <c r="AO15" s="907"/>
      <c r="AP15" s="908"/>
      <c r="AQ15" s="908"/>
      <c r="AR15" s="909"/>
      <c r="AS15" s="625"/>
      <c r="AT15" s="904">
        <f>SUM(AG15:AS15)</f>
        <v>320</v>
      </c>
      <c r="AU15" s="905"/>
      <c r="AV15" s="905"/>
      <c r="AW15" s="906"/>
      <c r="AX15" s="907">
        <f>SUM('[2]bérkalkuláció (20150206)'!$O$30)</f>
        <v>247.5</v>
      </c>
      <c r="AY15" s="908"/>
      <c r="AZ15" s="908"/>
      <c r="BA15" s="909"/>
      <c r="BB15" s="627">
        <f t="shared" si="0"/>
        <v>567.5</v>
      </c>
      <c r="BC15" s="622">
        <v>568</v>
      </c>
      <c r="BD15" s="622">
        <v>-206</v>
      </c>
      <c r="BE15" s="622">
        <f t="shared" si="2"/>
        <v>362</v>
      </c>
    </row>
    <row r="16" spans="1:57" ht="22.5" customHeight="1">
      <c r="A16" s="920">
        <v>9</v>
      </c>
      <c r="B16" s="920"/>
      <c r="C16" s="900" t="s">
        <v>1141</v>
      </c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64" t="s">
        <v>362</v>
      </c>
      <c r="AD16" s="964"/>
      <c r="AE16" s="964"/>
      <c r="AF16" s="964"/>
      <c r="AG16" s="886">
        <f>SUM(AG14:AJ15)</f>
        <v>12334.000199999999</v>
      </c>
      <c r="AH16" s="887"/>
      <c r="AI16" s="887"/>
      <c r="AJ16" s="888"/>
      <c r="AK16" s="886">
        <f>SUM(AK14:AN15)</f>
        <v>927.5</v>
      </c>
      <c r="AL16" s="887"/>
      <c r="AM16" s="887"/>
      <c r="AN16" s="888"/>
      <c r="AO16" s="886">
        <f>SUM(AO14:AR15)</f>
        <v>6633.900250000001</v>
      </c>
      <c r="AP16" s="887"/>
      <c r="AQ16" s="887"/>
      <c r="AR16" s="888"/>
      <c r="AS16" s="629">
        <f>SUM(AS14:AS15)</f>
        <v>0</v>
      </c>
      <c r="AT16" s="886">
        <f>SUM(AT14:AW15)</f>
        <v>19896</v>
      </c>
      <c r="AU16" s="887"/>
      <c r="AV16" s="887"/>
      <c r="AW16" s="888"/>
      <c r="AX16" s="886">
        <f>SUM(AX14:BA15)</f>
        <v>998.5</v>
      </c>
      <c r="AY16" s="887"/>
      <c r="AZ16" s="887"/>
      <c r="BA16" s="888"/>
      <c r="BB16" s="629">
        <f>SUM(BB14:BB15)</f>
        <v>20894.5</v>
      </c>
      <c r="BC16" s="630">
        <f>BC14++BC15</f>
        <v>20895</v>
      </c>
      <c r="BD16" s="630">
        <f>BD14++BD15</f>
        <v>571</v>
      </c>
      <c r="BE16" s="630">
        <f t="shared" si="2"/>
        <v>21466</v>
      </c>
    </row>
    <row r="17" spans="1:57" ht="22.5" customHeight="1">
      <c r="A17" s="894">
        <v>10</v>
      </c>
      <c r="B17" s="894"/>
      <c r="C17" s="902" t="s">
        <v>880</v>
      </c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3"/>
      <c r="V17" s="903"/>
      <c r="W17" s="903"/>
      <c r="X17" s="903"/>
      <c r="Y17" s="903"/>
      <c r="Z17" s="903"/>
      <c r="AA17" s="903"/>
      <c r="AB17" s="903"/>
      <c r="AC17" s="910" t="s">
        <v>364</v>
      </c>
      <c r="AD17" s="910"/>
      <c r="AE17" s="910"/>
      <c r="AF17" s="910"/>
      <c r="AG17" s="907">
        <f>SUM(AG7+AG9+AG15)*27%</f>
        <v>3207.330054</v>
      </c>
      <c r="AH17" s="908"/>
      <c r="AI17" s="908"/>
      <c r="AJ17" s="909"/>
      <c r="AK17" s="907">
        <f>SUM(AK7+AK9+AK15)*27%</f>
        <v>240.705</v>
      </c>
      <c r="AL17" s="908"/>
      <c r="AM17" s="908"/>
      <c r="AN17" s="909"/>
      <c r="AO17" s="907">
        <f>SUM(AO7+AO9+AO15)*27%</f>
        <v>1731.2130675000003</v>
      </c>
      <c r="AP17" s="908"/>
      <c r="AQ17" s="908"/>
      <c r="AR17" s="909"/>
      <c r="AS17" s="625">
        <f>SUM(AS7+AS9+AS15)*27%</f>
        <v>0</v>
      </c>
      <c r="AT17" s="904">
        <f>SUM(AG17:AS17)</f>
        <v>5179.248121500001</v>
      </c>
      <c r="AU17" s="905"/>
      <c r="AV17" s="905"/>
      <c r="AW17" s="906"/>
      <c r="AX17" s="907">
        <f>SUM(AX7+AX9+AX15)*27%</f>
        <v>245.025</v>
      </c>
      <c r="AY17" s="908"/>
      <c r="AZ17" s="908"/>
      <c r="BA17" s="909"/>
      <c r="BB17" s="627">
        <f aca="true" t="shared" si="3" ref="BB17:BC53">SUM(AT17:BA17)</f>
        <v>5424.2731215</v>
      </c>
      <c r="BC17" s="622">
        <v>4988</v>
      </c>
      <c r="BD17" s="622">
        <v>475</v>
      </c>
      <c r="BE17" s="622">
        <f t="shared" si="2"/>
        <v>5463</v>
      </c>
    </row>
    <row r="18" spans="1:57" ht="22.5" customHeight="1">
      <c r="A18" s="894">
        <v>11</v>
      </c>
      <c r="B18" s="894"/>
      <c r="C18" s="902" t="s">
        <v>881</v>
      </c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3"/>
      <c r="Y18" s="903"/>
      <c r="Z18" s="903"/>
      <c r="AA18" s="903"/>
      <c r="AB18" s="903"/>
      <c r="AC18" s="910" t="s">
        <v>364</v>
      </c>
      <c r="AD18" s="910"/>
      <c r="AE18" s="910"/>
      <c r="AF18" s="910"/>
      <c r="AG18" s="907">
        <f>SUM('[2]bérkalkuláció (20150206)'!$V$24)</f>
        <v>48.48060000000001</v>
      </c>
      <c r="AH18" s="908"/>
      <c r="AI18" s="908"/>
      <c r="AJ18" s="909"/>
      <c r="AK18" s="907">
        <v>5</v>
      </c>
      <c r="AL18" s="908"/>
      <c r="AM18" s="908"/>
      <c r="AN18" s="909"/>
      <c r="AO18" s="907">
        <f>SUM('[2]bérkalkuláció (20150206)'!$V$8)</f>
        <v>14.994000000000002</v>
      </c>
      <c r="AP18" s="908"/>
      <c r="AQ18" s="908"/>
      <c r="AR18" s="909"/>
      <c r="AS18" s="625"/>
      <c r="AT18" s="904">
        <f>SUM(AG18:AS18)</f>
        <v>68.47460000000001</v>
      </c>
      <c r="AU18" s="905"/>
      <c r="AV18" s="905"/>
      <c r="AW18" s="906"/>
      <c r="AX18" s="907">
        <v>5</v>
      </c>
      <c r="AY18" s="908"/>
      <c r="AZ18" s="908"/>
      <c r="BA18" s="909"/>
      <c r="BB18" s="627">
        <f t="shared" si="3"/>
        <v>73.47460000000001</v>
      </c>
      <c r="BC18" s="622">
        <v>73</v>
      </c>
      <c r="BD18" s="622">
        <v>78</v>
      </c>
      <c r="BE18" s="622">
        <f t="shared" si="2"/>
        <v>151</v>
      </c>
    </row>
    <row r="19" spans="1:57" ht="22.5" customHeight="1">
      <c r="A19" s="894">
        <v>12</v>
      </c>
      <c r="B19" s="894"/>
      <c r="C19" s="902" t="s">
        <v>1142</v>
      </c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11"/>
      <c r="AC19" s="910" t="s">
        <v>364</v>
      </c>
      <c r="AD19" s="910"/>
      <c r="AE19" s="910"/>
      <c r="AF19" s="910"/>
      <c r="AG19" s="907"/>
      <c r="AH19" s="908"/>
      <c r="AI19" s="908"/>
      <c r="AJ19" s="909"/>
      <c r="AK19" s="907"/>
      <c r="AL19" s="908"/>
      <c r="AM19" s="908"/>
      <c r="AN19" s="909"/>
      <c r="AO19" s="907"/>
      <c r="AP19" s="908"/>
      <c r="AQ19" s="908"/>
      <c r="AR19" s="909"/>
      <c r="AS19" s="625"/>
      <c r="AT19" s="904"/>
      <c r="AU19" s="905"/>
      <c r="AV19" s="905"/>
      <c r="AW19" s="906"/>
      <c r="AX19" s="907"/>
      <c r="AY19" s="908"/>
      <c r="AZ19" s="908"/>
      <c r="BA19" s="909"/>
      <c r="BB19" s="627"/>
      <c r="BC19" s="622">
        <v>436</v>
      </c>
      <c r="BD19" s="622"/>
      <c r="BE19" s="622">
        <f t="shared" si="2"/>
        <v>436</v>
      </c>
    </row>
    <row r="20" spans="1:57" s="194" customFormat="1" ht="37.5" customHeight="1">
      <c r="A20" s="894">
        <v>13</v>
      </c>
      <c r="B20" s="894"/>
      <c r="C20" s="902" t="s">
        <v>882</v>
      </c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10" t="s">
        <v>364</v>
      </c>
      <c r="AD20" s="910"/>
      <c r="AE20" s="910"/>
      <c r="AF20" s="910"/>
      <c r="AG20" s="907">
        <f>SUM('[2]bérkalkuláció (20150206)'!$W$24)</f>
        <v>55.4064</v>
      </c>
      <c r="AH20" s="908"/>
      <c r="AI20" s="908"/>
      <c r="AJ20" s="909"/>
      <c r="AK20" s="907">
        <v>6</v>
      </c>
      <c r="AL20" s="908"/>
      <c r="AM20" s="908"/>
      <c r="AN20" s="909"/>
      <c r="AO20" s="907">
        <f>SUM('[2]bérkalkuláció (20150206)'!$W$8)</f>
        <v>17.136</v>
      </c>
      <c r="AP20" s="908"/>
      <c r="AQ20" s="908"/>
      <c r="AR20" s="909"/>
      <c r="AS20" s="625"/>
      <c r="AT20" s="904">
        <v>78</v>
      </c>
      <c r="AU20" s="905"/>
      <c r="AV20" s="905"/>
      <c r="AW20" s="906"/>
      <c r="AX20" s="907">
        <v>6</v>
      </c>
      <c r="AY20" s="908"/>
      <c r="AZ20" s="908"/>
      <c r="BA20" s="909"/>
      <c r="BB20" s="627">
        <v>84</v>
      </c>
      <c r="BC20" s="622">
        <v>84</v>
      </c>
      <c r="BD20" s="622">
        <v>88</v>
      </c>
      <c r="BE20" s="622">
        <f t="shared" si="2"/>
        <v>172</v>
      </c>
    </row>
    <row r="21" spans="1:57" ht="22.5" customHeight="1">
      <c r="A21" s="894">
        <v>14</v>
      </c>
      <c r="B21" s="894"/>
      <c r="C21" s="900" t="s">
        <v>466</v>
      </c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  <c r="T21" s="901"/>
      <c r="U21" s="901"/>
      <c r="V21" s="901"/>
      <c r="W21" s="901"/>
      <c r="X21" s="901"/>
      <c r="Y21" s="901"/>
      <c r="Z21" s="901"/>
      <c r="AA21" s="901"/>
      <c r="AB21" s="901"/>
      <c r="AC21" s="964" t="s">
        <v>364</v>
      </c>
      <c r="AD21" s="964"/>
      <c r="AE21" s="964"/>
      <c r="AF21" s="964"/>
      <c r="AG21" s="886">
        <f>SUM(AG17:AJ20)</f>
        <v>3311.2170539999997</v>
      </c>
      <c r="AH21" s="887"/>
      <c r="AI21" s="887"/>
      <c r="AJ21" s="888"/>
      <c r="AK21" s="886">
        <f>SUM(AK17:AN20)</f>
        <v>251.705</v>
      </c>
      <c r="AL21" s="887"/>
      <c r="AM21" s="887"/>
      <c r="AN21" s="888"/>
      <c r="AO21" s="886">
        <f>SUM(AO17:AR20)</f>
        <v>1763.3430675000002</v>
      </c>
      <c r="AP21" s="887"/>
      <c r="AQ21" s="887"/>
      <c r="AR21" s="888"/>
      <c r="AS21" s="629">
        <f>SUM(AS17:AS20)</f>
        <v>0</v>
      </c>
      <c r="AT21" s="886">
        <f>SUM(AT17:AW20)</f>
        <v>5325.7227215</v>
      </c>
      <c r="AU21" s="887"/>
      <c r="AV21" s="887"/>
      <c r="AW21" s="888"/>
      <c r="AX21" s="886">
        <f>SUM(AX17:BA20)</f>
        <v>256.025</v>
      </c>
      <c r="AY21" s="887"/>
      <c r="AZ21" s="887"/>
      <c r="BA21" s="888"/>
      <c r="BB21" s="629">
        <v>5581</v>
      </c>
      <c r="BC21" s="630">
        <f>SUM(BC17:BC20)</f>
        <v>5581</v>
      </c>
      <c r="BD21" s="630">
        <f>SUM(BD17:BD20)</f>
        <v>641</v>
      </c>
      <c r="BE21" s="630">
        <f t="shared" si="2"/>
        <v>6222</v>
      </c>
    </row>
    <row r="22" spans="1:57" ht="22.5" customHeight="1">
      <c r="A22" s="894">
        <v>15</v>
      </c>
      <c r="B22" s="894"/>
      <c r="C22" s="902" t="s">
        <v>955</v>
      </c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3"/>
      <c r="Y22" s="903"/>
      <c r="Z22" s="903"/>
      <c r="AA22" s="903"/>
      <c r="AB22" s="903"/>
      <c r="AC22" s="910" t="s">
        <v>468</v>
      </c>
      <c r="AD22" s="910"/>
      <c r="AE22" s="910"/>
      <c r="AF22" s="910"/>
      <c r="AG22" s="907"/>
      <c r="AH22" s="908"/>
      <c r="AI22" s="908"/>
      <c r="AJ22" s="909"/>
      <c r="AK22" s="907">
        <v>3</v>
      </c>
      <c r="AL22" s="908"/>
      <c r="AM22" s="908"/>
      <c r="AN22" s="909"/>
      <c r="AO22" s="907"/>
      <c r="AP22" s="908"/>
      <c r="AQ22" s="908"/>
      <c r="AR22" s="909"/>
      <c r="AS22" s="625"/>
      <c r="AT22" s="904">
        <f>SUM(AG22:AS22)</f>
        <v>3</v>
      </c>
      <c r="AU22" s="905"/>
      <c r="AV22" s="905"/>
      <c r="AW22" s="906"/>
      <c r="AX22" s="907"/>
      <c r="AY22" s="908"/>
      <c r="AZ22" s="908"/>
      <c r="BA22" s="909"/>
      <c r="BB22" s="627">
        <f t="shared" si="3"/>
        <v>3</v>
      </c>
      <c r="BC22" s="622">
        <f t="shared" si="3"/>
        <v>3</v>
      </c>
      <c r="BD22" s="622">
        <v>1</v>
      </c>
      <c r="BE22" s="622">
        <f t="shared" si="2"/>
        <v>4</v>
      </c>
    </row>
    <row r="23" spans="1:57" ht="22.5" customHeight="1">
      <c r="A23" s="894">
        <v>16</v>
      </c>
      <c r="B23" s="894"/>
      <c r="C23" s="902" t="s">
        <v>956</v>
      </c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  <c r="Z23" s="903"/>
      <c r="AA23" s="903"/>
      <c r="AB23" s="903"/>
      <c r="AC23" s="910" t="s">
        <v>468</v>
      </c>
      <c r="AD23" s="910"/>
      <c r="AE23" s="910"/>
      <c r="AF23" s="910"/>
      <c r="AG23" s="907"/>
      <c r="AH23" s="908"/>
      <c r="AI23" s="908"/>
      <c r="AJ23" s="909"/>
      <c r="AK23" s="907">
        <v>55</v>
      </c>
      <c r="AL23" s="908"/>
      <c r="AM23" s="908"/>
      <c r="AN23" s="909"/>
      <c r="AO23" s="907"/>
      <c r="AP23" s="908"/>
      <c r="AQ23" s="908"/>
      <c r="AR23" s="909"/>
      <c r="AS23" s="625"/>
      <c r="AT23" s="904">
        <f>SUM(AG23:AS23)</f>
        <v>55</v>
      </c>
      <c r="AU23" s="905"/>
      <c r="AV23" s="905"/>
      <c r="AW23" s="906"/>
      <c r="AX23" s="907"/>
      <c r="AY23" s="908"/>
      <c r="AZ23" s="908"/>
      <c r="BA23" s="909"/>
      <c r="BB23" s="627">
        <f t="shared" si="3"/>
        <v>55</v>
      </c>
      <c r="BC23" s="622">
        <f t="shared" si="3"/>
        <v>55</v>
      </c>
      <c r="BD23" s="622"/>
      <c r="BE23" s="622">
        <f t="shared" si="2"/>
        <v>55</v>
      </c>
    </row>
    <row r="24" spans="1:57" ht="22.5" customHeight="1">
      <c r="A24" s="894">
        <v>17</v>
      </c>
      <c r="B24" s="894"/>
      <c r="C24" s="902" t="s">
        <v>957</v>
      </c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10" t="s">
        <v>468</v>
      </c>
      <c r="AD24" s="910"/>
      <c r="AE24" s="910"/>
      <c r="AF24" s="910"/>
      <c r="AG24" s="907"/>
      <c r="AH24" s="908"/>
      <c r="AI24" s="908"/>
      <c r="AJ24" s="909"/>
      <c r="AK24" s="907">
        <v>40</v>
      </c>
      <c r="AL24" s="908"/>
      <c r="AM24" s="908"/>
      <c r="AN24" s="909"/>
      <c r="AO24" s="907"/>
      <c r="AP24" s="908"/>
      <c r="AQ24" s="908"/>
      <c r="AR24" s="909"/>
      <c r="AS24" s="625"/>
      <c r="AT24" s="904">
        <f>SUM(AG24:AS24)</f>
        <v>40</v>
      </c>
      <c r="AU24" s="905"/>
      <c r="AV24" s="905"/>
      <c r="AW24" s="906"/>
      <c r="AX24" s="907"/>
      <c r="AY24" s="908"/>
      <c r="AZ24" s="908"/>
      <c r="BA24" s="909"/>
      <c r="BB24" s="627">
        <f t="shared" si="3"/>
        <v>40</v>
      </c>
      <c r="BC24" s="622">
        <f t="shared" si="3"/>
        <v>40</v>
      </c>
      <c r="BD24" s="622">
        <v>-20</v>
      </c>
      <c r="BE24" s="622">
        <f t="shared" si="2"/>
        <v>20</v>
      </c>
    </row>
    <row r="25" spans="1:57" ht="45" customHeight="1">
      <c r="A25" s="894">
        <v>18</v>
      </c>
      <c r="B25" s="894"/>
      <c r="C25" s="902" t="s">
        <v>958</v>
      </c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903"/>
      <c r="U25" s="903"/>
      <c r="V25" s="903"/>
      <c r="W25" s="903"/>
      <c r="X25" s="903"/>
      <c r="Y25" s="903"/>
      <c r="Z25" s="903"/>
      <c r="AA25" s="903"/>
      <c r="AB25" s="903"/>
      <c r="AC25" s="910" t="s">
        <v>468</v>
      </c>
      <c r="AD25" s="910"/>
      <c r="AE25" s="910"/>
      <c r="AF25" s="910"/>
      <c r="AG25" s="907"/>
      <c r="AH25" s="908"/>
      <c r="AI25" s="908"/>
      <c r="AJ25" s="909"/>
      <c r="AK25" s="907">
        <v>200</v>
      </c>
      <c r="AL25" s="908"/>
      <c r="AM25" s="908"/>
      <c r="AN25" s="909"/>
      <c r="AO25" s="907"/>
      <c r="AP25" s="908"/>
      <c r="AQ25" s="908"/>
      <c r="AR25" s="909"/>
      <c r="AS25" s="625"/>
      <c r="AT25" s="904">
        <f>SUM(AG25:AS25)</f>
        <v>200</v>
      </c>
      <c r="AU25" s="905"/>
      <c r="AV25" s="905"/>
      <c r="AW25" s="906"/>
      <c r="AX25" s="907">
        <v>30</v>
      </c>
      <c r="AY25" s="908"/>
      <c r="AZ25" s="908"/>
      <c r="BA25" s="909"/>
      <c r="BB25" s="627">
        <f t="shared" si="3"/>
        <v>230</v>
      </c>
      <c r="BC25" s="622">
        <v>230</v>
      </c>
      <c r="BD25" s="622">
        <v>-53</v>
      </c>
      <c r="BE25" s="622">
        <f t="shared" si="2"/>
        <v>177</v>
      </c>
    </row>
    <row r="26" spans="1:57" ht="22.5" customHeight="1">
      <c r="A26" s="894">
        <v>19</v>
      </c>
      <c r="B26" s="894"/>
      <c r="C26" s="895" t="s">
        <v>467</v>
      </c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6"/>
      <c r="Y26" s="896"/>
      <c r="Z26" s="896"/>
      <c r="AA26" s="896"/>
      <c r="AB26" s="896"/>
      <c r="AC26" s="915" t="s">
        <v>468</v>
      </c>
      <c r="AD26" s="915"/>
      <c r="AE26" s="915"/>
      <c r="AF26" s="915"/>
      <c r="AG26" s="897">
        <f>SUM(AG22:AJ25)</f>
        <v>0</v>
      </c>
      <c r="AH26" s="898"/>
      <c r="AI26" s="898"/>
      <c r="AJ26" s="899"/>
      <c r="AK26" s="897">
        <f>SUM(AK22:AN25)</f>
        <v>298</v>
      </c>
      <c r="AL26" s="898"/>
      <c r="AM26" s="898"/>
      <c r="AN26" s="899"/>
      <c r="AO26" s="897">
        <f>SUM(AO22:AR25)</f>
        <v>0</v>
      </c>
      <c r="AP26" s="898"/>
      <c r="AQ26" s="898"/>
      <c r="AR26" s="899"/>
      <c r="AS26" s="627">
        <f>SUM(AS22:AS25)</f>
        <v>0</v>
      </c>
      <c r="AT26" s="897">
        <f>SUM(AT22:AW25)</f>
        <v>298</v>
      </c>
      <c r="AU26" s="898"/>
      <c r="AV26" s="898"/>
      <c r="AW26" s="899"/>
      <c r="AX26" s="897">
        <f>SUM(AX22:BA25)</f>
        <v>30</v>
      </c>
      <c r="AY26" s="898"/>
      <c r="AZ26" s="898"/>
      <c r="BA26" s="899"/>
      <c r="BB26" s="627">
        <f t="shared" si="3"/>
        <v>328</v>
      </c>
      <c r="BC26" s="628">
        <f>SUM(BC22:BC25)</f>
        <v>328</v>
      </c>
      <c r="BD26" s="628">
        <f>SUM(BD22:BD25)</f>
        <v>-72</v>
      </c>
      <c r="BE26" s="628">
        <f t="shared" si="2"/>
        <v>256</v>
      </c>
    </row>
    <row r="27" spans="1:57" ht="22.5" customHeight="1">
      <c r="A27" s="894">
        <v>20</v>
      </c>
      <c r="B27" s="894"/>
      <c r="C27" s="902" t="s">
        <v>959</v>
      </c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  <c r="P27" s="903"/>
      <c r="Q27" s="903"/>
      <c r="R27" s="903"/>
      <c r="S27" s="903"/>
      <c r="T27" s="903"/>
      <c r="U27" s="903"/>
      <c r="V27" s="903"/>
      <c r="W27" s="903"/>
      <c r="X27" s="903"/>
      <c r="Y27" s="903"/>
      <c r="Z27" s="903"/>
      <c r="AA27" s="903"/>
      <c r="AB27" s="903"/>
      <c r="AC27" s="910" t="s">
        <v>470</v>
      </c>
      <c r="AD27" s="910"/>
      <c r="AE27" s="910"/>
      <c r="AF27" s="910"/>
      <c r="AG27" s="907"/>
      <c r="AH27" s="908"/>
      <c r="AI27" s="908"/>
      <c r="AJ27" s="909"/>
      <c r="AK27" s="907"/>
      <c r="AL27" s="908"/>
      <c r="AM27" s="908"/>
      <c r="AN27" s="909"/>
      <c r="AO27" s="907"/>
      <c r="AP27" s="908"/>
      <c r="AQ27" s="908"/>
      <c r="AR27" s="909"/>
      <c r="AS27" s="625"/>
      <c r="AT27" s="904">
        <f>SUM(AG27:AS27)</f>
        <v>0</v>
      </c>
      <c r="AU27" s="905"/>
      <c r="AV27" s="905"/>
      <c r="AW27" s="906"/>
      <c r="AX27" s="907">
        <v>892</v>
      </c>
      <c r="AY27" s="908"/>
      <c r="AZ27" s="908"/>
      <c r="BA27" s="909"/>
      <c r="BB27" s="627">
        <f t="shared" si="3"/>
        <v>892</v>
      </c>
      <c r="BC27" s="622">
        <v>892</v>
      </c>
      <c r="BD27" s="622">
        <v>51</v>
      </c>
      <c r="BE27" s="622">
        <f t="shared" si="2"/>
        <v>943</v>
      </c>
    </row>
    <row r="28" spans="1:57" ht="22.5" customHeight="1">
      <c r="A28" s="894">
        <v>21</v>
      </c>
      <c r="B28" s="894"/>
      <c r="C28" s="902" t="s">
        <v>82</v>
      </c>
      <c r="D28" s="903"/>
      <c r="E28" s="903"/>
      <c r="F28" s="903"/>
      <c r="G28" s="903"/>
      <c r="H28" s="903"/>
      <c r="I28" s="903"/>
      <c r="J28" s="903"/>
      <c r="K28" s="903"/>
      <c r="L28" s="903"/>
      <c r="M28" s="903"/>
      <c r="N28" s="903"/>
      <c r="O28" s="903"/>
      <c r="P28" s="903"/>
      <c r="Q28" s="903"/>
      <c r="R28" s="903"/>
      <c r="S28" s="903"/>
      <c r="T28" s="903"/>
      <c r="U28" s="903"/>
      <c r="V28" s="903"/>
      <c r="W28" s="903"/>
      <c r="X28" s="903"/>
      <c r="Y28" s="903"/>
      <c r="Z28" s="903"/>
      <c r="AA28" s="903"/>
      <c r="AB28" s="903"/>
      <c r="AC28" s="910" t="s">
        <v>470</v>
      </c>
      <c r="AD28" s="910"/>
      <c r="AE28" s="910"/>
      <c r="AF28" s="910"/>
      <c r="AG28" s="907"/>
      <c r="AH28" s="908"/>
      <c r="AI28" s="908"/>
      <c r="AJ28" s="909"/>
      <c r="AK28" s="907">
        <v>40</v>
      </c>
      <c r="AL28" s="908"/>
      <c r="AM28" s="908"/>
      <c r="AN28" s="909"/>
      <c r="AO28" s="907"/>
      <c r="AP28" s="908"/>
      <c r="AQ28" s="908"/>
      <c r="AR28" s="909"/>
      <c r="AS28" s="625"/>
      <c r="AT28" s="904">
        <f>SUM(AG28:AS28)</f>
        <v>40</v>
      </c>
      <c r="AU28" s="905"/>
      <c r="AV28" s="905"/>
      <c r="AW28" s="906"/>
      <c r="AX28" s="907">
        <v>2</v>
      </c>
      <c r="AY28" s="908"/>
      <c r="AZ28" s="908"/>
      <c r="BA28" s="909"/>
      <c r="BB28" s="627">
        <f t="shared" si="3"/>
        <v>42</v>
      </c>
      <c r="BC28" s="622">
        <v>42</v>
      </c>
      <c r="BD28" s="622">
        <v>-12</v>
      </c>
      <c r="BE28" s="622">
        <f t="shared" si="2"/>
        <v>30</v>
      </c>
    </row>
    <row r="29" spans="1:57" ht="22.5" customHeight="1">
      <c r="A29" s="894">
        <v>22</v>
      </c>
      <c r="B29" s="894"/>
      <c r="C29" s="902" t="s">
        <v>109</v>
      </c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3"/>
      <c r="V29" s="903"/>
      <c r="W29" s="903"/>
      <c r="X29" s="903"/>
      <c r="Y29" s="903"/>
      <c r="Z29" s="903"/>
      <c r="AA29" s="903"/>
      <c r="AB29" s="903"/>
      <c r="AC29" s="910" t="s">
        <v>470</v>
      </c>
      <c r="AD29" s="910"/>
      <c r="AE29" s="910"/>
      <c r="AF29" s="910"/>
      <c r="AG29" s="907">
        <v>80</v>
      </c>
      <c r="AH29" s="908"/>
      <c r="AI29" s="908"/>
      <c r="AJ29" s="909"/>
      <c r="AK29" s="907">
        <v>8</v>
      </c>
      <c r="AL29" s="908"/>
      <c r="AM29" s="908"/>
      <c r="AN29" s="909"/>
      <c r="AO29" s="907">
        <v>32</v>
      </c>
      <c r="AP29" s="908"/>
      <c r="AQ29" s="908"/>
      <c r="AR29" s="909"/>
      <c r="AS29" s="625"/>
      <c r="AT29" s="904">
        <f>SUM(AG29:AS29)</f>
        <v>120</v>
      </c>
      <c r="AU29" s="905"/>
      <c r="AV29" s="905"/>
      <c r="AW29" s="906"/>
      <c r="AX29" s="907">
        <v>8</v>
      </c>
      <c r="AY29" s="908"/>
      <c r="AZ29" s="908"/>
      <c r="BA29" s="909"/>
      <c r="BB29" s="627">
        <f t="shared" si="3"/>
        <v>128</v>
      </c>
      <c r="BC29" s="622">
        <v>128</v>
      </c>
      <c r="BD29" s="622">
        <v>-2</v>
      </c>
      <c r="BE29" s="622">
        <f t="shared" si="2"/>
        <v>126</v>
      </c>
    </row>
    <row r="30" spans="1:57" ht="22.5" customHeight="1">
      <c r="A30" s="894">
        <v>23</v>
      </c>
      <c r="B30" s="894"/>
      <c r="C30" s="902" t="s">
        <v>960</v>
      </c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3"/>
      <c r="T30" s="903"/>
      <c r="U30" s="903"/>
      <c r="V30" s="903"/>
      <c r="W30" s="903"/>
      <c r="X30" s="903"/>
      <c r="Y30" s="903"/>
      <c r="Z30" s="903"/>
      <c r="AA30" s="903"/>
      <c r="AB30" s="903"/>
      <c r="AC30" s="910" t="s">
        <v>470</v>
      </c>
      <c r="AD30" s="910"/>
      <c r="AE30" s="910"/>
      <c r="AF30" s="910"/>
      <c r="AG30" s="907"/>
      <c r="AH30" s="908"/>
      <c r="AI30" s="908"/>
      <c r="AJ30" s="909"/>
      <c r="AK30" s="907">
        <v>30</v>
      </c>
      <c r="AL30" s="908"/>
      <c r="AM30" s="908"/>
      <c r="AN30" s="909"/>
      <c r="AO30" s="907"/>
      <c r="AP30" s="908"/>
      <c r="AQ30" s="908"/>
      <c r="AR30" s="909"/>
      <c r="AS30" s="625"/>
      <c r="AT30" s="904">
        <f>SUM(AG30:AS30)</f>
        <v>30</v>
      </c>
      <c r="AU30" s="905"/>
      <c r="AV30" s="905"/>
      <c r="AW30" s="906"/>
      <c r="AX30" s="907">
        <v>150</v>
      </c>
      <c r="AY30" s="908"/>
      <c r="AZ30" s="908"/>
      <c r="BA30" s="909"/>
      <c r="BB30" s="627">
        <f t="shared" si="3"/>
        <v>180</v>
      </c>
      <c r="BC30" s="622">
        <v>180</v>
      </c>
      <c r="BD30" s="622">
        <v>60</v>
      </c>
      <c r="BE30" s="622">
        <f t="shared" si="2"/>
        <v>240</v>
      </c>
    </row>
    <row r="31" spans="1:57" ht="34.5" customHeight="1">
      <c r="A31" s="894">
        <v>24</v>
      </c>
      <c r="B31" s="894"/>
      <c r="C31" s="902" t="s">
        <v>961</v>
      </c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  <c r="Z31" s="903"/>
      <c r="AA31" s="903"/>
      <c r="AB31" s="903"/>
      <c r="AC31" s="910" t="s">
        <v>470</v>
      </c>
      <c r="AD31" s="910"/>
      <c r="AE31" s="910"/>
      <c r="AF31" s="910"/>
      <c r="AG31" s="907"/>
      <c r="AH31" s="908"/>
      <c r="AI31" s="908"/>
      <c r="AJ31" s="909"/>
      <c r="AK31" s="907">
        <v>50</v>
      </c>
      <c r="AL31" s="908"/>
      <c r="AM31" s="908"/>
      <c r="AN31" s="909"/>
      <c r="AO31" s="907"/>
      <c r="AP31" s="908"/>
      <c r="AQ31" s="908"/>
      <c r="AR31" s="909"/>
      <c r="AS31" s="625"/>
      <c r="AT31" s="904">
        <f>SUM(AG31:AS31)</f>
        <v>50</v>
      </c>
      <c r="AU31" s="905"/>
      <c r="AV31" s="905"/>
      <c r="AW31" s="906"/>
      <c r="AX31" s="907"/>
      <c r="AY31" s="908"/>
      <c r="AZ31" s="908"/>
      <c r="BA31" s="909"/>
      <c r="BB31" s="627">
        <f t="shared" si="3"/>
        <v>50</v>
      </c>
      <c r="BC31" s="622">
        <f t="shared" si="3"/>
        <v>50</v>
      </c>
      <c r="BD31" s="622">
        <v>-50</v>
      </c>
      <c r="BE31" s="622">
        <f t="shared" si="2"/>
        <v>0</v>
      </c>
    </row>
    <row r="32" spans="1:57" ht="36.75" customHeight="1">
      <c r="A32" s="894">
        <v>25</v>
      </c>
      <c r="B32" s="894"/>
      <c r="C32" s="895" t="s">
        <v>469</v>
      </c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6"/>
      <c r="AC32" s="915" t="s">
        <v>470</v>
      </c>
      <c r="AD32" s="915"/>
      <c r="AE32" s="915"/>
      <c r="AF32" s="915"/>
      <c r="AG32" s="897">
        <f>SUM(AG28:AJ31)</f>
        <v>80</v>
      </c>
      <c r="AH32" s="898"/>
      <c r="AI32" s="898"/>
      <c r="AJ32" s="899"/>
      <c r="AK32" s="897">
        <f>SUM(AK27:AN31)</f>
        <v>128</v>
      </c>
      <c r="AL32" s="898"/>
      <c r="AM32" s="898"/>
      <c r="AN32" s="899"/>
      <c r="AO32" s="897">
        <f>SUM(AO28:AR31)</f>
        <v>32</v>
      </c>
      <c r="AP32" s="898"/>
      <c r="AQ32" s="898"/>
      <c r="AR32" s="899"/>
      <c r="AS32" s="627">
        <f>SUM(AS28:AS31)</f>
        <v>0</v>
      </c>
      <c r="AT32" s="897">
        <f>SUM(AT28:AW31)</f>
        <v>240</v>
      </c>
      <c r="AU32" s="898"/>
      <c r="AV32" s="898"/>
      <c r="AW32" s="899"/>
      <c r="AX32" s="897">
        <f>SUM(AX27:BA31)</f>
        <v>1052</v>
      </c>
      <c r="AY32" s="898"/>
      <c r="AZ32" s="898"/>
      <c r="BA32" s="899"/>
      <c r="BB32" s="627">
        <f t="shared" si="3"/>
        <v>1292</v>
      </c>
      <c r="BC32" s="628">
        <f>SUM(BC27:BC31)</f>
        <v>1292</v>
      </c>
      <c r="BD32" s="628">
        <f>SUM(BD27:BD31)</f>
        <v>47</v>
      </c>
      <c r="BE32" s="628">
        <f t="shared" si="2"/>
        <v>1339</v>
      </c>
    </row>
    <row r="33" spans="1:57" ht="22.5" customHeight="1">
      <c r="A33" s="894">
        <v>26</v>
      </c>
      <c r="B33" s="894"/>
      <c r="C33" s="895" t="s">
        <v>962</v>
      </c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6"/>
      <c r="T33" s="896"/>
      <c r="U33" s="896"/>
      <c r="V33" s="896"/>
      <c r="W33" s="896"/>
      <c r="X33" s="896"/>
      <c r="Y33" s="896"/>
      <c r="Z33" s="896"/>
      <c r="AA33" s="896"/>
      <c r="AB33" s="896"/>
      <c r="AC33" s="915" t="s">
        <v>474</v>
      </c>
      <c r="AD33" s="915"/>
      <c r="AE33" s="915"/>
      <c r="AF33" s="915"/>
      <c r="AG33" s="897">
        <f>SUM(AG26+AG32)</f>
        <v>80</v>
      </c>
      <c r="AH33" s="898"/>
      <c r="AI33" s="898"/>
      <c r="AJ33" s="899"/>
      <c r="AK33" s="897">
        <f>SUM(AK26+AK32)</f>
        <v>426</v>
      </c>
      <c r="AL33" s="898"/>
      <c r="AM33" s="898"/>
      <c r="AN33" s="899"/>
      <c r="AO33" s="897">
        <f>SUM(AO26+AO32)</f>
        <v>32</v>
      </c>
      <c r="AP33" s="898"/>
      <c r="AQ33" s="898"/>
      <c r="AR33" s="899"/>
      <c r="AS33" s="627">
        <f>SUM(AS26+AS32)</f>
        <v>0</v>
      </c>
      <c r="AT33" s="897">
        <f>SUM(AT26+AT32)</f>
        <v>538</v>
      </c>
      <c r="AU33" s="898"/>
      <c r="AV33" s="898"/>
      <c r="AW33" s="899"/>
      <c r="AX33" s="897">
        <f>SUM(AX26+AX32)</f>
        <v>1082</v>
      </c>
      <c r="AY33" s="898"/>
      <c r="AZ33" s="898"/>
      <c r="BA33" s="899"/>
      <c r="BB33" s="627">
        <f t="shared" si="3"/>
        <v>1620</v>
      </c>
      <c r="BC33" s="628">
        <f>BC26+BC32</f>
        <v>1620</v>
      </c>
      <c r="BD33" s="628">
        <f>BD26+BD32</f>
        <v>-25</v>
      </c>
      <c r="BE33" s="628">
        <f t="shared" si="2"/>
        <v>1595</v>
      </c>
    </row>
    <row r="34" spans="1:57" ht="22.5" customHeight="1">
      <c r="A34" s="894">
        <v>27</v>
      </c>
      <c r="B34" s="894"/>
      <c r="C34" s="902" t="s">
        <v>475</v>
      </c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903"/>
      <c r="AC34" s="910" t="s">
        <v>476</v>
      </c>
      <c r="AD34" s="910"/>
      <c r="AE34" s="910"/>
      <c r="AF34" s="910"/>
      <c r="AG34" s="907"/>
      <c r="AH34" s="908"/>
      <c r="AI34" s="908"/>
      <c r="AJ34" s="909"/>
      <c r="AK34" s="907">
        <v>25</v>
      </c>
      <c r="AL34" s="908"/>
      <c r="AM34" s="908"/>
      <c r="AN34" s="909"/>
      <c r="AO34" s="907"/>
      <c r="AP34" s="908"/>
      <c r="AQ34" s="908"/>
      <c r="AR34" s="909"/>
      <c r="AS34" s="625"/>
      <c r="AT34" s="904">
        <f aca="true" t="shared" si="4" ref="AT34:AT39">SUM(AG34:AS34)</f>
        <v>25</v>
      </c>
      <c r="AU34" s="905"/>
      <c r="AV34" s="905"/>
      <c r="AW34" s="906"/>
      <c r="AX34" s="907"/>
      <c r="AY34" s="908"/>
      <c r="AZ34" s="908"/>
      <c r="BA34" s="909"/>
      <c r="BB34" s="627">
        <f t="shared" si="3"/>
        <v>25</v>
      </c>
      <c r="BC34" s="622">
        <f t="shared" si="3"/>
        <v>25</v>
      </c>
      <c r="BD34" s="622">
        <v>-3</v>
      </c>
      <c r="BE34" s="622">
        <f t="shared" si="2"/>
        <v>22</v>
      </c>
    </row>
    <row r="35" spans="1:57" ht="19.5" customHeight="1">
      <c r="A35" s="894">
        <v>28</v>
      </c>
      <c r="B35" s="894"/>
      <c r="C35" s="902" t="s">
        <v>477</v>
      </c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  <c r="AC35" s="910" t="s">
        <v>478</v>
      </c>
      <c r="AD35" s="910"/>
      <c r="AE35" s="910"/>
      <c r="AF35" s="910"/>
      <c r="AG35" s="907"/>
      <c r="AH35" s="908"/>
      <c r="AI35" s="908"/>
      <c r="AJ35" s="909"/>
      <c r="AK35" s="907">
        <v>40</v>
      </c>
      <c r="AL35" s="908"/>
      <c r="AM35" s="908"/>
      <c r="AN35" s="909"/>
      <c r="AO35" s="907"/>
      <c r="AP35" s="908"/>
      <c r="AQ35" s="908"/>
      <c r="AR35" s="909"/>
      <c r="AS35" s="625"/>
      <c r="AT35" s="904">
        <f t="shared" si="4"/>
        <v>40</v>
      </c>
      <c r="AU35" s="905"/>
      <c r="AV35" s="905"/>
      <c r="AW35" s="906"/>
      <c r="AX35" s="907"/>
      <c r="AY35" s="908"/>
      <c r="AZ35" s="908"/>
      <c r="BA35" s="909"/>
      <c r="BB35" s="627">
        <f t="shared" si="3"/>
        <v>40</v>
      </c>
      <c r="BC35" s="622">
        <f t="shared" si="3"/>
        <v>40</v>
      </c>
      <c r="BD35" s="622">
        <v>28</v>
      </c>
      <c r="BE35" s="622">
        <f t="shared" si="2"/>
        <v>68</v>
      </c>
    </row>
    <row r="36" spans="1:57" ht="22.5" customHeight="1">
      <c r="A36" s="894">
        <v>29</v>
      </c>
      <c r="B36" s="894"/>
      <c r="C36" s="895" t="s">
        <v>963</v>
      </c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915" t="s">
        <v>480</v>
      </c>
      <c r="AD36" s="915"/>
      <c r="AE36" s="915"/>
      <c r="AF36" s="915"/>
      <c r="AG36" s="897">
        <f>SUM(AG34:AJ35)</f>
        <v>0</v>
      </c>
      <c r="AH36" s="898"/>
      <c r="AI36" s="898"/>
      <c r="AJ36" s="899"/>
      <c r="AK36" s="897">
        <f>SUM(AK34:AN35)</f>
        <v>65</v>
      </c>
      <c r="AL36" s="898"/>
      <c r="AM36" s="898"/>
      <c r="AN36" s="899"/>
      <c r="AO36" s="897">
        <f>SUM(AO34:AR35)</f>
        <v>0</v>
      </c>
      <c r="AP36" s="898"/>
      <c r="AQ36" s="898"/>
      <c r="AR36" s="899"/>
      <c r="AS36" s="627">
        <f>SUM(AS34:AS35)</f>
        <v>0</v>
      </c>
      <c r="AT36" s="897">
        <f t="shared" si="4"/>
        <v>65</v>
      </c>
      <c r="AU36" s="898"/>
      <c r="AV36" s="898"/>
      <c r="AW36" s="899"/>
      <c r="AX36" s="897">
        <f>SUM(AX34:BA35)</f>
        <v>0</v>
      </c>
      <c r="AY36" s="898"/>
      <c r="AZ36" s="898"/>
      <c r="BA36" s="899"/>
      <c r="BB36" s="627">
        <f t="shared" si="3"/>
        <v>65</v>
      </c>
      <c r="BC36" s="628">
        <f t="shared" si="3"/>
        <v>65</v>
      </c>
      <c r="BD36" s="628">
        <f>SUM(BD34:BD35)</f>
        <v>25</v>
      </c>
      <c r="BE36" s="628">
        <f t="shared" si="2"/>
        <v>90</v>
      </c>
    </row>
    <row r="37" spans="1:57" ht="22.5" customHeight="1">
      <c r="A37" s="894">
        <v>30</v>
      </c>
      <c r="B37" s="894"/>
      <c r="C37" s="902" t="s">
        <v>964</v>
      </c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03"/>
      <c r="T37" s="903"/>
      <c r="U37" s="903"/>
      <c r="V37" s="903"/>
      <c r="W37" s="903"/>
      <c r="X37" s="903"/>
      <c r="Y37" s="903"/>
      <c r="Z37" s="903"/>
      <c r="AA37" s="903"/>
      <c r="AB37" s="903"/>
      <c r="AC37" s="910" t="s">
        <v>482</v>
      </c>
      <c r="AD37" s="910"/>
      <c r="AE37" s="910"/>
      <c r="AF37" s="910"/>
      <c r="AG37" s="907"/>
      <c r="AH37" s="908"/>
      <c r="AI37" s="908"/>
      <c r="AJ37" s="909"/>
      <c r="AK37" s="907">
        <v>250</v>
      </c>
      <c r="AL37" s="908"/>
      <c r="AM37" s="908"/>
      <c r="AN37" s="909"/>
      <c r="AO37" s="907"/>
      <c r="AP37" s="908"/>
      <c r="AQ37" s="908"/>
      <c r="AR37" s="909"/>
      <c r="AS37" s="625"/>
      <c r="AT37" s="904">
        <f t="shared" si="4"/>
        <v>250</v>
      </c>
      <c r="AU37" s="905"/>
      <c r="AV37" s="905"/>
      <c r="AW37" s="906"/>
      <c r="AX37" s="907">
        <v>70</v>
      </c>
      <c r="AY37" s="908"/>
      <c r="AZ37" s="908"/>
      <c r="BA37" s="909"/>
      <c r="BB37" s="627">
        <f t="shared" si="3"/>
        <v>320</v>
      </c>
      <c r="BC37" s="622">
        <v>320</v>
      </c>
      <c r="BD37" s="622">
        <v>25</v>
      </c>
      <c r="BE37" s="622">
        <f t="shared" si="2"/>
        <v>345</v>
      </c>
    </row>
    <row r="38" spans="1:57" ht="22.5" customHeight="1">
      <c r="A38" s="894">
        <v>31</v>
      </c>
      <c r="B38" s="894"/>
      <c r="C38" s="902" t="s">
        <v>965</v>
      </c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3"/>
      <c r="V38" s="903"/>
      <c r="W38" s="903"/>
      <c r="X38" s="903"/>
      <c r="Y38" s="903"/>
      <c r="Z38" s="903"/>
      <c r="AA38" s="903"/>
      <c r="AB38" s="903"/>
      <c r="AC38" s="910" t="s">
        <v>482</v>
      </c>
      <c r="AD38" s="910"/>
      <c r="AE38" s="910"/>
      <c r="AF38" s="910"/>
      <c r="AG38" s="907"/>
      <c r="AH38" s="908"/>
      <c r="AI38" s="908"/>
      <c r="AJ38" s="909"/>
      <c r="AK38" s="907">
        <v>140</v>
      </c>
      <c r="AL38" s="908"/>
      <c r="AM38" s="908"/>
      <c r="AN38" s="909"/>
      <c r="AO38" s="907"/>
      <c r="AP38" s="908"/>
      <c r="AQ38" s="908"/>
      <c r="AR38" s="909"/>
      <c r="AS38" s="625"/>
      <c r="AT38" s="904">
        <f t="shared" si="4"/>
        <v>140</v>
      </c>
      <c r="AU38" s="905"/>
      <c r="AV38" s="905"/>
      <c r="AW38" s="906"/>
      <c r="AX38" s="907">
        <v>15</v>
      </c>
      <c r="AY38" s="908"/>
      <c r="AZ38" s="908"/>
      <c r="BA38" s="909"/>
      <c r="BB38" s="627">
        <f t="shared" si="3"/>
        <v>155</v>
      </c>
      <c r="BC38" s="622">
        <v>155</v>
      </c>
      <c r="BD38" s="622">
        <v>-38</v>
      </c>
      <c r="BE38" s="622">
        <f t="shared" si="2"/>
        <v>117</v>
      </c>
    </row>
    <row r="39" spans="1:57" ht="22.5" customHeight="1">
      <c r="A39" s="894">
        <v>32</v>
      </c>
      <c r="B39" s="894"/>
      <c r="C39" s="902" t="s">
        <v>966</v>
      </c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3"/>
      <c r="U39" s="903"/>
      <c r="V39" s="903"/>
      <c r="W39" s="903"/>
      <c r="X39" s="903"/>
      <c r="Y39" s="903"/>
      <c r="Z39" s="903"/>
      <c r="AA39" s="903"/>
      <c r="AB39" s="903"/>
      <c r="AC39" s="910" t="s">
        <v>482</v>
      </c>
      <c r="AD39" s="910"/>
      <c r="AE39" s="910"/>
      <c r="AF39" s="910"/>
      <c r="AG39" s="907"/>
      <c r="AH39" s="908"/>
      <c r="AI39" s="908"/>
      <c r="AJ39" s="909"/>
      <c r="AK39" s="907">
        <v>140</v>
      </c>
      <c r="AL39" s="908"/>
      <c r="AM39" s="908"/>
      <c r="AN39" s="909"/>
      <c r="AO39" s="907"/>
      <c r="AP39" s="908"/>
      <c r="AQ39" s="908"/>
      <c r="AR39" s="909"/>
      <c r="AS39" s="625"/>
      <c r="AT39" s="904">
        <f t="shared" si="4"/>
        <v>140</v>
      </c>
      <c r="AU39" s="905"/>
      <c r="AV39" s="905"/>
      <c r="AW39" s="906"/>
      <c r="AX39" s="907">
        <v>15</v>
      </c>
      <c r="AY39" s="908"/>
      <c r="AZ39" s="908"/>
      <c r="BA39" s="909"/>
      <c r="BB39" s="627">
        <f t="shared" si="3"/>
        <v>155</v>
      </c>
      <c r="BC39" s="622">
        <v>155</v>
      </c>
      <c r="BD39" s="622">
        <v>11</v>
      </c>
      <c r="BE39" s="622">
        <f t="shared" si="2"/>
        <v>166</v>
      </c>
    </row>
    <row r="40" spans="1:57" ht="22.5" customHeight="1">
      <c r="A40" s="894">
        <v>33</v>
      </c>
      <c r="B40" s="894"/>
      <c r="C40" s="895" t="s">
        <v>481</v>
      </c>
      <c r="D40" s="896"/>
      <c r="E40" s="896"/>
      <c r="F40" s="896"/>
      <c r="G40" s="896"/>
      <c r="H40" s="896"/>
      <c r="I40" s="896"/>
      <c r="J40" s="896"/>
      <c r="K40" s="896"/>
      <c r="L40" s="896"/>
      <c r="M40" s="896"/>
      <c r="N40" s="896"/>
      <c r="O40" s="896"/>
      <c r="P40" s="896"/>
      <c r="Q40" s="896"/>
      <c r="R40" s="896"/>
      <c r="S40" s="896"/>
      <c r="T40" s="896"/>
      <c r="U40" s="896"/>
      <c r="V40" s="896"/>
      <c r="W40" s="896"/>
      <c r="X40" s="896"/>
      <c r="Y40" s="896"/>
      <c r="Z40" s="896"/>
      <c r="AA40" s="896"/>
      <c r="AB40" s="896"/>
      <c r="AC40" s="915" t="s">
        <v>482</v>
      </c>
      <c r="AD40" s="915"/>
      <c r="AE40" s="915"/>
      <c r="AF40" s="915"/>
      <c r="AG40" s="897">
        <f>SUM(AG37:AJ39)</f>
        <v>0</v>
      </c>
      <c r="AH40" s="898"/>
      <c r="AI40" s="898"/>
      <c r="AJ40" s="899"/>
      <c r="AK40" s="897">
        <f>SUM(AK37:AN39)</f>
        <v>530</v>
      </c>
      <c r="AL40" s="898"/>
      <c r="AM40" s="898"/>
      <c r="AN40" s="899"/>
      <c r="AO40" s="897">
        <f>SUM(AO37:AR39)</f>
        <v>0</v>
      </c>
      <c r="AP40" s="898"/>
      <c r="AQ40" s="898"/>
      <c r="AR40" s="899"/>
      <c r="AS40" s="627">
        <f>SUM(AS37:AS39)</f>
        <v>0</v>
      </c>
      <c r="AT40" s="897">
        <f>SUM(AT37:AW39)</f>
        <v>530</v>
      </c>
      <c r="AU40" s="898"/>
      <c r="AV40" s="898"/>
      <c r="AW40" s="899"/>
      <c r="AX40" s="897">
        <f>SUM(AX37:BA39)</f>
        <v>100</v>
      </c>
      <c r="AY40" s="898"/>
      <c r="AZ40" s="898"/>
      <c r="BA40" s="899"/>
      <c r="BB40" s="627">
        <f t="shared" si="3"/>
        <v>630</v>
      </c>
      <c r="BC40" s="628">
        <f>SUM(BC37:BC39)</f>
        <v>630</v>
      </c>
      <c r="BD40" s="628">
        <f>SUM(BD37:BD39)</f>
        <v>-2</v>
      </c>
      <c r="BE40" s="628">
        <f t="shared" si="2"/>
        <v>628</v>
      </c>
    </row>
    <row r="41" spans="1:57" ht="38.25" customHeight="1">
      <c r="A41" s="894">
        <v>34</v>
      </c>
      <c r="B41" s="894"/>
      <c r="C41" s="895" t="s">
        <v>483</v>
      </c>
      <c r="D41" s="896"/>
      <c r="E41" s="896"/>
      <c r="F41" s="896"/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6"/>
      <c r="AC41" s="915" t="s">
        <v>484</v>
      </c>
      <c r="AD41" s="915"/>
      <c r="AE41" s="915"/>
      <c r="AF41" s="915"/>
      <c r="AG41" s="897">
        <f>SUM(AG38:AJ40)</f>
        <v>0</v>
      </c>
      <c r="AH41" s="898"/>
      <c r="AI41" s="898"/>
      <c r="AJ41" s="899"/>
      <c r="AK41" s="897">
        <v>0</v>
      </c>
      <c r="AL41" s="898"/>
      <c r="AM41" s="898"/>
      <c r="AN41" s="899"/>
      <c r="AO41" s="897">
        <f>SUM(AO38:AR40)</f>
        <v>0</v>
      </c>
      <c r="AP41" s="898"/>
      <c r="AQ41" s="898"/>
      <c r="AR41" s="899"/>
      <c r="AS41" s="627">
        <f>SUM(AS38:AS40)</f>
        <v>0</v>
      </c>
      <c r="AT41" s="897">
        <f>SUM(AG41:AS41)</f>
        <v>0</v>
      </c>
      <c r="AU41" s="898"/>
      <c r="AV41" s="898"/>
      <c r="AW41" s="899"/>
      <c r="AX41" s="897">
        <v>2483</v>
      </c>
      <c r="AY41" s="898"/>
      <c r="AZ41" s="898"/>
      <c r="BA41" s="899"/>
      <c r="BB41" s="627">
        <f t="shared" si="3"/>
        <v>2483</v>
      </c>
      <c r="BC41" s="628">
        <v>2483</v>
      </c>
      <c r="BD41" s="628">
        <v>144</v>
      </c>
      <c r="BE41" s="628">
        <f t="shared" si="2"/>
        <v>2627</v>
      </c>
    </row>
    <row r="42" spans="1:57" ht="22.5" customHeight="1">
      <c r="A42" s="894">
        <v>35</v>
      </c>
      <c r="B42" s="894"/>
      <c r="C42" s="895" t="s">
        <v>967</v>
      </c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6"/>
      <c r="AA42" s="896"/>
      <c r="AB42" s="896"/>
      <c r="AC42" s="915" t="s">
        <v>488</v>
      </c>
      <c r="AD42" s="915"/>
      <c r="AE42" s="915"/>
      <c r="AF42" s="915"/>
      <c r="AG42" s="897"/>
      <c r="AH42" s="898"/>
      <c r="AI42" s="898"/>
      <c r="AJ42" s="899"/>
      <c r="AK42" s="897">
        <v>100</v>
      </c>
      <c r="AL42" s="898"/>
      <c r="AM42" s="898"/>
      <c r="AN42" s="899"/>
      <c r="AO42" s="897"/>
      <c r="AP42" s="898"/>
      <c r="AQ42" s="898"/>
      <c r="AR42" s="899"/>
      <c r="AS42" s="627"/>
      <c r="AT42" s="897">
        <f>SUM(AG42:AS42)</f>
        <v>100</v>
      </c>
      <c r="AU42" s="898"/>
      <c r="AV42" s="898"/>
      <c r="AW42" s="899"/>
      <c r="AX42" s="897">
        <v>50</v>
      </c>
      <c r="AY42" s="898"/>
      <c r="AZ42" s="898"/>
      <c r="BA42" s="899"/>
      <c r="BB42" s="627">
        <f t="shared" si="3"/>
        <v>150</v>
      </c>
      <c r="BC42" s="628">
        <v>200</v>
      </c>
      <c r="BD42" s="628">
        <v>-39</v>
      </c>
      <c r="BE42" s="628">
        <f t="shared" si="2"/>
        <v>161</v>
      </c>
    </row>
    <row r="43" spans="1:57" ht="22.5" customHeight="1">
      <c r="A43" s="894">
        <v>37</v>
      </c>
      <c r="B43" s="894"/>
      <c r="C43" s="902" t="s">
        <v>1143</v>
      </c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10" t="s">
        <v>492</v>
      </c>
      <c r="AD43" s="910"/>
      <c r="AE43" s="910"/>
      <c r="AF43" s="910"/>
      <c r="AG43" s="907">
        <v>340</v>
      </c>
      <c r="AH43" s="908"/>
      <c r="AI43" s="908"/>
      <c r="AJ43" s="909"/>
      <c r="AK43" s="907"/>
      <c r="AL43" s="908"/>
      <c r="AM43" s="908"/>
      <c r="AN43" s="909"/>
      <c r="AO43" s="907"/>
      <c r="AP43" s="908"/>
      <c r="AQ43" s="908"/>
      <c r="AR43" s="909"/>
      <c r="AS43" s="625"/>
      <c r="AT43" s="904">
        <f>SUM(AG43:AS43)</f>
        <v>340</v>
      </c>
      <c r="AU43" s="905"/>
      <c r="AV43" s="905"/>
      <c r="AW43" s="906"/>
      <c r="AX43" s="907"/>
      <c r="AY43" s="908"/>
      <c r="AZ43" s="908"/>
      <c r="BA43" s="909"/>
      <c r="BB43" s="627">
        <f t="shared" si="3"/>
        <v>340</v>
      </c>
      <c r="BC43" s="622">
        <f t="shared" si="3"/>
        <v>340</v>
      </c>
      <c r="BD43" s="622">
        <v>-35</v>
      </c>
      <c r="BE43" s="622">
        <f t="shared" si="2"/>
        <v>305</v>
      </c>
    </row>
    <row r="44" spans="1:57" ht="22.5" customHeight="1">
      <c r="A44" s="894">
        <v>38</v>
      </c>
      <c r="B44" s="894"/>
      <c r="C44" s="918" t="s">
        <v>491</v>
      </c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5" t="s">
        <v>492</v>
      </c>
      <c r="AD44" s="915"/>
      <c r="AE44" s="915"/>
      <c r="AF44" s="915"/>
      <c r="AG44" s="897">
        <f>SUM(AG43)</f>
        <v>340</v>
      </c>
      <c r="AH44" s="898"/>
      <c r="AI44" s="898"/>
      <c r="AJ44" s="899"/>
      <c r="AK44" s="897">
        <f>SUM(AK43)</f>
        <v>0</v>
      </c>
      <c r="AL44" s="898"/>
      <c r="AM44" s="898"/>
      <c r="AN44" s="899"/>
      <c r="AO44" s="897">
        <f>SUM(AO43)</f>
        <v>0</v>
      </c>
      <c r="AP44" s="898"/>
      <c r="AQ44" s="898"/>
      <c r="AR44" s="899"/>
      <c r="AS44" s="627">
        <f>SUM(AS43)</f>
        <v>0</v>
      </c>
      <c r="AT44" s="897">
        <f>SUM(AT43)</f>
        <v>340</v>
      </c>
      <c r="AU44" s="898"/>
      <c r="AV44" s="898"/>
      <c r="AW44" s="899"/>
      <c r="AX44" s="897">
        <f>SUM(AX43)</f>
        <v>0</v>
      </c>
      <c r="AY44" s="898"/>
      <c r="AZ44" s="898"/>
      <c r="BA44" s="899"/>
      <c r="BB44" s="627">
        <f t="shared" si="3"/>
        <v>340</v>
      </c>
      <c r="BC44" s="628">
        <f t="shared" si="3"/>
        <v>340</v>
      </c>
      <c r="BD44" s="628">
        <f>SUM(BD43)</f>
        <v>-35</v>
      </c>
      <c r="BE44" s="628">
        <f t="shared" si="2"/>
        <v>305</v>
      </c>
    </row>
    <row r="45" spans="1:57" ht="22.5" customHeight="1">
      <c r="A45" s="894">
        <v>36</v>
      </c>
      <c r="B45" s="894"/>
      <c r="C45" s="916" t="s">
        <v>968</v>
      </c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7"/>
      <c r="V45" s="917"/>
      <c r="W45" s="917"/>
      <c r="X45" s="917"/>
      <c r="Y45" s="917"/>
      <c r="Z45" s="917"/>
      <c r="AA45" s="917"/>
      <c r="AB45" s="917"/>
      <c r="AC45" s="965" t="s">
        <v>490</v>
      </c>
      <c r="AD45" s="965"/>
      <c r="AE45" s="965"/>
      <c r="AF45" s="965"/>
      <c r="AG45" s="883"/>
      <c r="AH45" s="884"/>
      <c r="AI45" s="884"/>
      <c r="AJ45" s="885"/>
      <c r="AK45" s="883">
        <v>600</v>
      </c>
      <c r="AL45" s="884"/>
      <c r="AM45" s="884"/>
      <c r="AN45" s="885"/>
      <c r="AO45" s="883"/>
      <c r="AP45" s="884"/>
      <c r="AQ45" s="884"/>
      <c r="AR45" s="885"/>
      <c r="AS45" s="631"/>
      <c r="AT45" s="883">
        <f>SUM(AG45:AS45)</f>
        <v>600</v>
      </c>
      <c r="AU45" s="884"/>
      <c r="AV45" s="884"/>
      <c r="AW45" s="885"/>
      <c r="AX45" s="883"/>
      <c r="AY45" s="884"/>
      <c r="AZ45" s="884"/>
      <c r="BA45" s="885"/>
      <c r="BB45" s="627">
        <f>SUM(AT45:BA45)</f>
        <v>600</v>
      </c>
      <c r="BC45" s="622">
        <v>510</v>
      </c>
      <c r="BD45" s="622">
        <v>107</v>
      </c>
      <c r="BE45" s="622">
        <f t="shared" si="2"/>
        <v>617</v>
      </c>
    </row>
    <row r="46" spans="1:57" ht="22.5" customHeight="1">
      <c r="A46" s="894">
        <v>39</v>
      </c>
      <c r="B46" s="894"/>
      <c r="C46" s="902" t="s">
        <v>15</v>
      </c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10" t="s">
        <v>494</v>
      </c>
      <c r="AD46" s="910"/>
      <c r="AE46" s="910"/>
      <c r="AF46" s="910"/>
      <c r="AG46" s="907"/>
      <c r="AH46" s="908"/>
      <c r="AI46" s="908"/>
      <c r="AJ46" s="909"/>
      <c r="AK46" s="907">
        <v>70</v>
      </c>
      <c r="AL46" s="908"/>
      <c r="AM46" s="908"/>
      <c r="AN46" s="909"/>
      <c r="AO46" s="907"/>
      <c r="AP46" s="908"/>
      <c r="AQ46" s="908"/>
      <c r="AR46" s="909"/>
      <c r="AS46" s="625"/>
      <c r="AT46" s="904">
        <f>SUM(AG46:AS46)</f>
        <v>70</v>
      </c>
      <c r="AU46" s="905"/>
      <c r="AV46" s="905"/>
      <c r="AW46" s="906"/>
      <c r="AX46" s="907"/>
      <c r="AY46" s="908"/>
      <c r="AZ46" s="908"/>
      <c r="BA46" s="909"/>
      <c r="BB46" s="627">
        <f t="shared" si="3"/>
        <v>70</v>
      </c>
      <c r="BC46" s="622">
        <f t="shared" si="3"/>
        <v>70</v>
      </c>
      <c r="BD46" s="622">
        <v>32</v>
      </c>
      <c r="BE46" s="622">
        <f t="shared" si="2"/>
        <v>102</v>
      </c>
    </row>
    <row r="47" spans="1:57" ht="22.5" customHeight="1">
      <c r="A47" s="894">
        <v>40</v>
      </c>
      <c r="B47" s="894"/>
      <c r="C47" s="902" t="s">
        <v>14</v>
      </c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10" t="s">
        <v>494</v>
      </c>
      <c r="AD47" s="910"/>
      <c r="AE47" s="910"/>
      <c r="AF47" s="910"/>
      <c r="AG47" s="907">
        <v>35</v>
      </c>
      <c r="AH47" s="908"/>
      <c r="AI47" s="908"/>
      <c r="AJ47" s="909"/>
      <c r="AK47" s="907">
        <v>5</v>
      </c>
      <c r="AL47" s="908"/>
      <c r="AM47" s="908"/>
      <c r="AN47" s="909"/>
      <c r="AO47" s="907">
        <v>10</v>
      </c>
      <c r="AP47" s="908"/>
      <c r="AQ47" s="908"/>
      <c r="AR47" s="909"/>
      <c r="AS47" s="625"/>
      <c r="AT47" s="904">
        <f>SUM(AG47:AS47)</f>
        <v>50</v>
      </c>
      <c r="AU47" s="905"/>
      <c r="AV47" s="905"/>
      <c r="AW47" s="906"/>
      <c r="AX47" s="907">
        <v>5</v>
      </c>
      <c r="AY47" s="908"/>
      <c r="AZ47" s="908"/>
      <c r="BA47" s="909"/>
      <c r="BB47" s="627">
        <f t="shared" si="3"/>
        <v>55</v>
      </c>
      <c r="BC47" s="622">
        <v>60</v>
      </c>
      <c r="BD47" s="622">
        <v>-60</v>
      </c>
      <c r="BE47" s="622">
        <f t="shared" si="2"/>
        <v>0</v>
      </c>
    </row>
    <row r="48" spans="1:57" ht="22.5" customHeight="1">
      <c r="A48" s="894">
        <v>41</v>
      </c>
      <c r="B48" s="894"/>
      <c r="C48" s="902" t="s">
        <v>969</v>
      </c>
      <c r="D48" s="903"/>
      <c r="E48" s="903"/>
      <c r="F48" s="903"/>
      <c r="G48" s="903"/>
      <c r="H48" s="903"/>
      <c r="I48" s="903"/>
      <c r="J48" s="903"/>
      <c r="K48" s="903"/>
      <c r="L48" s="903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10" t="s">
        <v>494</v>
      </c>
      <c r="AD48" s="910"/>
      <c r="AE48" s="910"/>
      <c r="AF48" s="910"/>
      <c r="AG48" s="907"/>
      <c r="AH48" s="908"/>
      <c r="AI48" s="908"/>
      <c r="AJ48" s="909"/>
      <c r="AK48" s="907">
        <v>30</v>
      </c>
      <c r="AL48" s="908"/>
      <c r="AM48" s="908"/>
      <c r="AN48" s="909"/>
      <c r="AO48" s="907"/>
      <c r="AP48" s="908"/>
      <c r="AQ48" s="908"/>
      <c r="AR48" s="909"/>
      <c r="AS48" s="625"/>
      <c r="AT48" s="904">
        <f>SUM(AG48:AS48)</f>
        <v>30</v>
      </c>
      <c r="AU48" s="905"/>
      <c r="AV48" s="905"/>
      <c r="AW48" s="906"/>
      <c r="AX48" s="907">
        <v>30</v>
      </c>
      <c r="AY48" s="908"/>
      <c r="AZ48" s="908"/>
      <c r="BA48" s="909"/>
      <c r="BB48" s="627">
        <f t="shared" si="3"/>
        <v>60</v>
      </c>
      <c r="BC48" s="622">
        <f t="shared" si="3"/>
        <v>90</v>
      </c>
      <c r="BD48" s="622">
        <v>-19</v>
      </c>
      <c r="BE48" s="622">
        <f t="shared" si="2"/>
        <v>71</v>
      </c>
    </row>
    <row r="49" spans="1:58" ht="27" customHeight="1">
      <c r="A49" s="894">
        <v>42</v>
      </c>
      <c r="B49" s="894"/>
      <c r="C49" s="902" t="s">
        <v>30</v>
      </c>
      <c r="D49" s="903"/>
      <c r="E49" s="903"/>
      <c r="F49" s="903"/>
      <c r="G49" s="903"/>
      <c r="H49" s="903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3"/>
      <c r="Z49" s="903"/>
      <c r="AA49" s="903"/>
      <c r="AB49" s="903"/>
      <c r="AC49" s="910" t="s">
        <v>494</v>
      </c>
      <c r="AD49" s="910"/>
      <c r="AE49" s="910"/>
      <c r="AF49" s="910"/>
      <c r="AG49" s="907"/>
      <c r="AH49" s="908"/>
      <c r="AI49" s="908"/>
      <c r="AJ49" s="909"/>
      <c r="AK49" s="907">
        <v>20</v>
      </c>
      <c r="AL49" s="908"/>
      <c r="AM49" s="908"/>
      <c r="AN49" s="909"/>
      <c r="AO49" s="907"/>
      <c r="AP49" s="908"/>
      <c r="AQ49" s="908"/>
      <c r="AR49" s="909"/>
      <c r="AS49" s="625"/>
      <c r="AT49" s="904">
        <f>SUM(AG49:AS49)</f>
        <v>20</v>
      </c>
      <c r="AU49" s="905"/>
      <c r="AV49" s="905"/>
      <c r="AW49" s="906"/>
      <c r="AX49" s="907">
        <v>5</v>
      </c>
      <c r="AY49" s="908"/>
      <c r="AZ49" s="908"/>
      <c r="BA49" s="909"/>
      <c r="BB49" s="627">
        <f t="shared" si="3"/>
        <v>25</v>
      </c>
      <c r="BC49" s="622">
        <f t="shared" si="3"/>
        <v>30</v>
      </c>
      <c r="BD49" s="622">
        <v>-30</v>
      </c>
      <c r="BE49" s="622">
        <f t="shared" si="2"/>
        <v>0</v>
      </c>
      <c r="BF49" s="276"/>
    </row>
    <row r="50" spans="1:57" ht="30" customHeight="1">
      <c r="A50" s="894">
        <v>43</v>
      </c>
      <c r="B50" s="894"/>
      <c r="C50" s="895" t="s">
        <v>493</v>
      </c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6"/>
      <c r="AA50" s="896"/>
      <c r="AB50" s="896"/>
      <c r="AC50" s="915" t="s">
        <v>494</v>
      </c>
      <c r="AD50" s="915"/>
      <c r="AE50" s="915"/>
      <c r="AF50" s="915"/>
      <c r="AG50" s="897">
        <f>SUM(AG46:AJ49)</f>
        <v>35</v>
      </c>
      <c r="AH50" s="898"/>
      <c r="AI50" s="898"/>
      <c r="AJ50" s="899"/>
      <c r="AK50" s="897">
        <f>SUM(AK46:AN49)</f>
        <v>125</v>
      </c>
      <c r="AL50" s="898"/>
      <c r="AM50" s="898"/>
      <c r="AN50" s="899"/>
      <c r="AO50" s="897">
        <f>SUM(AO46:AR49)</f>
        <v>10</v>
      </c>
      <c r="AP50" s="898"/>
      <c r="AQ50" s="898"/>
      <c r="AR50" s="899"/>
      <c r="AS50" s="627">
        <f>SUM(AS46:AS49)</f>
        <v>0</v>
      </c>
      <c r="AT50" s="897">
        <f>SUM(AT45:AT49)</f>
        <v>770</v>
      </c>
      <c r="AU50" s="898"/>
      <c r="AV50" s="898"/>
      <c r="AW50" s="899"/>
      <c r="AX50" s="897">
        <f>SUM(AX46:BA49)</f>
        <v>40</v>
      </c>
      <c r="AY50" s="898"/>
      <c r="AZ50" s="898"/>
      <c r="BA50" s="899"/>
      <c r="BB50" s="627">
        <f>SUM(BB45:BB49)</f>
        <v>810</v>
      </c>
      <c r="BC50" s="627">
        <f>SUM(BC45:BC49)</f>
        <v>760</v>
      </c>
      <c r="BD50" s="627">
        <f>SUM(BD45:BD49)</f>
        <v>30</v>
      </c>
      <c r="BE50" s="627">
        <f>SUM(BE45:BE49)</f>
        <v>790</v>
      </c>
    </row>
    <row r="51" spans="1:57" ht="22.5" customHeight="1">
      <c r="A51" s="894">
        <v>44</v>
      </c>
      <c r="B51" s="894"/>
      <c r="C51" s="921" t="s">
        <v>1144</v>
      </c>
      <c r="D51" s="922"/>
      <c r="E51" s="922"/>
      <c r="F51" s="922"/>
      <c r="G51" s="922"/>
      <c r="H51" s="922"/>
      <c r="I51" s="922"/>
      <c r="J51" s="922"/>
      <c r="K51" s="922"/>
      <c r="L51" s="922"/>
      <c r="M51" s="922"/>
      <c r="N51" s="922"/>
      <c r="O51" s="922"/>
      <c r="P51" s="922"/>
      <c r="Q51" s="922"/>
      <c r="R51" s="922"/>
      <c r="S51" s="922"/>
      <c r="T51" s="922"/>
      <c r="U51" s="922"/>
      <c r="V51" s="922"/>
      <c r="W51" s="922"/>
      <c r="X51" s="922"/>
      <c r="Y51" s="922"/>
      <c r="Z51" s="922"/>
      <c r="AA51" s="922"/>
      <c r="AB51" s="922"/>
      <c r="AC51" s="963" t="s">
        <v>496</v>
      </c>
      <c r="AD51" s="963"/>
      <c r="AE51" s="963"/>
      <c r="AF51" s="963"/>
      <c r="AG51" s="904">
        <f>SUM(AG40+AG42+AG44+AG50)</f>
        <v>375</v>
      </c>
      <c r="AH51" s="905"/>
      <c r="AI51" s="905"/>
      <c r="AJ51" s="906"/>
      <c r="AK51" s="904">
        <f>SUM(AK40+AK42+AK44+AK50)</f>
        <v>755</v>
      </c>
      <c r="AL51" s="905"/>
      <c r="AM51" s="905"/>
      <c r="AN51" s="906"/>
      <c r="AO51" s="904">
        <f>SUM(AO40+AO42+AO44+AO50)</f>
        <v>10</v>
      </c>
      <c r="AP51" s="905"/>
      <c r="AQ51" s="905"/>
      <c r="AR51" s="906"/>
      <c r="AS51" s="904">
        <f>AT40+AT41+AT42+AT44+AT50</f>
        <v>1740</v>
      </c>
      <c r="AT51" s="905"/>
      <c r="AU51" s="905"/>
      <c r="AV51" s="905"/>
      <c r="AW51" s="905"/>
      <c r="AX51" s="905">
        <f>AX40+AX41+AX42+AX44+AX50</f>
        <v>2673</v>
      </c>
      <c r="AY51" s="905"/>
      <c r="AZ51" s="905"/>
      <c r="BA51" s="905"/>
      <c r="BB51" s="632">
        <f>SUM(AS51:BA51)</f>
        <v>4413</v>
      </c>
      <c r="BC51" s="633">
        <f>BC40+BC41+BC42+BC44+BC50</f>
        <v>4413</v>
      </c>
      <c r="BD51" s="634">
        <f>BD40+BD41+BD42+BD44+BD50</f>
        <v>98</v>
      </c>
      <c r="BE51" s="635">
        <f>BE40+BE41+BE42+BE44+BE50</f>
        <v>4511</v>
      </c>
    </row>
    <row r="52" spans="1:57" ht="34.5" customHeight="1">
      <c r="A52" s="894">
        <v>45</v>
      </c>
      <c r="B52" s="894"/>
      <c r="C52" s="902" t="s">
        <v>497</v>
      </c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3"/>
      <c r="Z52" s="903"/>
      <c r="AA52" s="903"/>
      <c r="AB52" s="911"/>
      <c r="AC52" s="912" t="s">
        <v>498</v>
      </c>
      <c r="AD52" s="913"/>
      <c r="AE52" s="913"/>
      <c r="AF52" s="914"/>
      <c r="AG52" s="907"/>
      <c r="AH52" s="908"/>
      <c r="AI52" s="908"/>
      <c r="AJ52" s="909"/>
      <c r="AK52" s="907">
        <v>50</v>
      </c>
      <c r="AL52" s="908"/>
      <c r="AM52" s="908"/>
      <c r="AN52" s="909"/>
      <c r="AO52" s="907"/>
      <c r="AP52" s="908"/>
      <c r="AQ52" s="908"/>
      <c r="AR52" s="909"/>
      <c r="AS52" s="625"/>
      <c r="AT52" s="904">
        <f>SUM(AG52:AS52)</f>
        <v>50</v>
      </c>
      <c r="AU52" s="905"/>
      <c r="AV52" s="905"/>
      <c r="AW52" s="906"/>
      <c r="AX52" s="907"/>
      <c r="AY52" s="908"/>
      <c r="AZ52" s="908"/>
      <c r="BA52" s="909"/>
      <c r="BB52" s="627">
        <f t="shared" si="3"/>
        <v>50</v>
      </c>
      <c r="BC52" s="622">
        <f t="shared" si="3"/>
        <v>50</v>
      </c>
      <c r="BD52" s="622">
        <v>-50</v>
      </c>
      <c r="BE52" s="622">
        <f t="shared" si="2"/>
        <v>0</v>
      </c>
    </row>
    <row r="53" spans="1:57" ht="46.5" customHeight="1">
      <c r="A53" s="894">
        <v>46</v>
      </c>
      <c r="B53" s="894"/>
      <c r="C53" s="895" t="s">
        <v>1145</v>
      </c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6"/>
      <c r="AA53" s="896"/>
      <c r="AB53" s="896"/>
      <c r="AC53" s="915" t="s">
        <v>502</v>
      </c>
      <c r="AD53" s="915"/>
      <c r="AE53" s="915"/>
      <c r="AF53" s="915"/>
      <c r="AG53" s="897">
        <f>SUM(AG52:AJ52)</f>
        <v>0</v>
      </c>
      <c r="AH53" s="898"/>
      <c r="AI53" s="898"/>
      <c r="AJ53" s="899"/>
      <c r="AK53" s="897">
        <f>SUM(AK52:AN52)</f>
        <v>50</v>
      </c>
      <c r="AL53" s="898"/>
      <c r="AM53" s="898"/>
      <c r="AN53" s="899"/>
      <c r="AO53" s="897">
        <f>SUM(AO52:AR52)</f>
        <v>0</v>
      </c>
      <c r="AP53" s="898"/>
      <c r="AQ53" s="898"/>
      <c r="AR53" s="899"/>
      <c r="AS53" s="627">
        <f>SUM(AS52:AS52)</f>
        <v>0</v>
      </c>
      <c r="AT53" s="897">
        <f>SUM(AG53:AS53)</f>
        <v>50</v>
      </c>
      <c r="AU53" s="898"/>
      <c r="AV53" s="898"/>
      <c r="AW53" s="899"/>
      <c r="AX53" s="897">
        <f>SUM(AX52:BA52)</f>
        <v>0</v>
      </c>
      <c r="AY53" s="898"/>
      <c r="AZ53" s="898"/>
      <c r="BA53" s="899"/>
      <c r="BB53" s="627">
        <f t="shared" si="3"/>
        <v>50</v>
      </c>
      <c r="BC53" s="628">
        <f t="shared" si="3"/>
        <v>50</v>
      </c>
      <c r="BD53" s="628">
        <f>SUM(BD52)</f>
        <v>-50</v>
      </c>
      <c r="BE53" s="628">
        <f t="shared" si="2"/>
        <v>0</v>
      </c>
    </row>
    <row r="54" spans="1:57" ht="22.5" customHeight="1">
      <c r="A54" s="894">
        <v>47</v>
      </c>
      <c r="B54" s="894"/>
      <c r="C54" s="902" t="s">
        <v>503</v>
      </c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  <c r="O54" s="903"/>
      <c r="P54" s="903"/>
      <c r="Q54" s="903"/>
      <c r="R54" s="903"/>
      <c r="S54" s="903"/>
      <c r="T54" s="903"/>
      <c r="U54" s="903"/>
      <c r="V54" s="903"/>
      <c r="W54" s="903"/>
      <c r="X54" s="903"/>
      <c r="Y54" s="903"/>
      <c r="Z54" s="903"/>
      <c r="AA54" s="903"/>
      <c r="AB54" s="903"/>
      <c r="AC54" s="910" t="s">
        <v>504</v>
      </c>
      <c r="AD54" s="910"/>
      <c r="AE54" s="910"/>
      <c r="AF54" s="910"/>
      <c r="AG54" s="907">
        <f>SUM(AG33+AG36+AG40+AG42+AG50)*0.27</f>
        <v>31.05</v>
      </c>
      <c r="AH54" s="908"/>
      <c r="AI54" s="908"/>
      <c r="AJ54" s="909"/>
      <c r="AK54" s="907">
        <v>336</v>
      </c>
      <c r="AL54" s="908"/>
      <c r="AM54" s="908"/>
      <c r="AN54" s="909"/>
      <c r="AO54" s="907">
        <v>12</v>
      </c>
      <c r="AP54" s="908"/>
      <c r="AQ54" s="908"/>
      <c r="AR54" s="909"/>
      <c r="AS54" s="625">
        <f>SUM(AS33+AS36+AS40+AS42+AS50)*0.27</f>
        <v>0</v>
      </c>
      <c r="AT54" s="904">
        <f>SUM(AG54:AS54)</f>
        <v>379.05</v>
      </c>
      <c r="AU54" s="905"/>
      <c r="AV54" s="905"/>
      <c r="AW54" s="906"/>
      <c r="AX54" s="907">
        <v>1024</v>
      </c>
      <c r="AY54" s="908"/>
      <c r="AZ54" s="908"/>
      <c r="BA54" s="909"/>
      <c r="BB54" s="627">
        <v>1402</v>
      </c>
      <c r="BC54" s="622">
        <v>1403</v>
      </c>
      <c r="BD54" s="622">
        <v>-91</v>
      </c>
      <c r="BE54" s="622">
        <f t="shared" si="2"/>
        <v>1312</v>
      </c>
    </row>
    <row r="55" spans="1:57" ht="22.5" customHeight="1">
      <c r="A55" s="894">
        <v>48</v>
      </c>
      <c r="B55" s="894"/>
      <c r="C55" s="895" t="s">
        <v>18</v>
      </c>
      <c r="D55" s="896"/>
      <c r="E55" s="896"/>
      <c r="F55" s="896"/>
      <c r="G55" s="896"/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6"/>
      <c r="T55" s="896"/>
      <c r="U55" s="896"/>
      <c r="V55" s="896"/>
      <c r="W55" s="896"/>
      <c r="X55" s="896"/>
      <c r="Y55" s="896"/>
      <c r="Z55" s="896"/>
      <c r="AA55" s="896"/>
      <c r="AB55" s="896"/>
      <c r="AC55" s="915" t="s">
        <v>514</v>
      </c>
      <c r="AD55" s="915"/>
      <c r="AE55" s="915"/>
      <c r="AF55" s="915"/>
      <c r="AG55" s="897">
        <f>SUM(AG54:AJ54)</f>
        <v>31.05</v>
      </c>
      <c r="AH55" s="898"/>
      <c r="AI55" s="898"/>
      <c r="AJ55" s="899"/>
      <c r="AK55" s="897">
        <f>SUM(AK54:AN54)</f>
        <v>336</v>
      </c>
      <c r="AL55" s="898"/>
      <c r="AM55" s="898"/>
      <c r="AN55" s="899"/>
      <c r="AO55" s="897">
        <f>SUM(AO54:AR54)</f>
        <v>12</v>
      </c>
      <c r="AP55" s="898"/>
      <c r="AQ55" s="898"/>
      <c r="AR55" s="899"/>
      <c r="AS55" s="627">
        <f>SUM(AS54:AS54)</f>
        <v>0</v>
      </c>
      <c r="AT55" s="897">
        <f>SUM(AG55:AS55)</f>
        <v>379.05</v>
      </c>
      <c r="AU55" s="898"/>
      <c r="AV55" s="898"/>
      <c r="AW55" s="899"/>
      <c r="AX55" s="897">
        <f>SUM(AX54:BA54)</f>
        <v>1024</v>
      </c>
      <c r="AY55" s="898"/>
      <c r="AZ55" s="898"/>
      <c r="BA55" s="899"/>
      <c r="BB55" s="627">
        <v>1402</v>
      </c>
      <c r="BC55" s="628">
        <v>1403</v>
      </c>
      <c r="BD55" s="628">
        <f>SUM(BD54)</f>
        <v>-91</v>
      </c>
      <c r="BE55" s="628">
        <f t="shared" si="2"/>
        <v>1312</v>
      </c>
    </row>
    <row r="56" spans="1:57" ht="22.5" customHeight="1">
      <c r="A56" s="894">
        <v>48</v>
      </c>
      <c r="B56" s="894"/>
      <c r="C56" s="900" t="s">
        <v>1146</v>
      </c>
      <c r="D56" s="901"/>
      <c r="E56" s="901"/>
      <c r="F56" s="901"/>
      <c r="G56" s="901"/>
      <c r="H56" s="901"/>
      <c r="I56" s="901"/>
      <c r="J56" s="901"/>
      <c r="K56" s="901"/>
      <c r="L56" s="901"/>
      <c r="M56" s="901"/>
      <c r="N56" s="901"/>
      <c r="O56" s="901"/>
      <c r="P56" s="901"/>
      <c r="Q56" s="901"/>
      <c r="R56" s="901"/>
      <c r="S56" s="901"/>
      <c r="T56" s="901"/>
      <c r="U56" s="901"/>
      <c r="V56" s="901"/>
      <c r="W56" s="901"/>
      <c r="X56" s="901"/>
      <c r="Y56" s="901"/>
      <c r="Z56" s="901"/>
      <c r="AA56" s="901"/>
      <c r="AB56" s="901"/>
      <c r="AC56" s="964" t="s">
        <v>366</v>
      </c>
      <c r="AD56" s="964"/>
      <c r="AE56" s="964"/>
      <c r="AF56" s="964"/>
      <c r="AG56" s="886">
        <f>SUM(AG33+AG36+AG51+AG53+AG55)</f>
        <v>486.05</v>
      </c>
      <c r="AH56" s="887"/>
      <c r="AI56" s="887"/>
      <c r="AJ56" s="888"/>
      <c r="AK56" s="886">
        <f>SUM(AK33+AK36+AK51+AK53+AK55)</f>
        <v>1632</v>
      </c>
      <c r="AL56" s="887"/>
      <c r="AM56" s="887"/>
      <c r="AN56" s="888"/>
      <c r="AO56" s="886">
        <f>SUM(AO33+AO36+AO51+AO53+AO55)</f>
        <v>54</v>
      </c>
      <c r="AP56" s="887"/>
      <c r="AQ56" s="887"/>
      <c r="AR56" s="888"/>
      <c r="AS56" s="629">
        <f>SUM(AS33+AS36+AS51+AS53+AS55)</f>
        <v>1740</v>
      </c>
      <c r="AT56" s="886">
        <f>SUM(AG56:AS56)</f>
        <v>3912.05</v>
      </c>
      <c r="AU56" s="887"/>
      <c r="AV56" s="887"/>
      <c r="AW56" s="888"/>
      <c r="AX56" s="886">
        <v>4778</v>
      </c>
      <c r="AY56" s="887"/>
      <c r="AZ56" s="887"/>
      <c r="BA56" s="888"/>
      <c r="BB56" s="627">
        <v>7550</v>
      </c>
      <c r="BC56" s="630">
        <v>7550</v>
      </c>
      <c r="BD56" s="630">
        <f>BD33+BD36+BD51+BD53+BD55</f>
        <v>-43</v>
      </c>
      <c r="BE56" s="630">
        <f>BE33+BE36+BE51+BE53+BE55</f>
        <v>7508</v>
      </c>
    </row>
    <row r="57" spans="1:57" ht="36.75" customHeight="1">
      <c r="A57" s="889">
        <v>49</v>
      </c>
      <c r="B57" s="890"/>
      <c r="C57" s="891" t="s">
        <v>1147</v>
      </c>
      <c r="D57" s="892"/>
      <c r="E57" s="892"/>
      <c r="F57" s="892"/>
      <c r="G57" s="892"/>
      <c r="H57" s="892"/>
      <c r="I57" s="892"/>
      <c r="J57" s="892"/>
      <c r="K57" s="892"/>
      <c r="L57" s="892"/>
      <c r="M57" s="892"/>
      <c r="N57" s="892"/>
      <c r="O57" s="892"/>
      <c r="P57" s="892"/>
      <c r="Q57" s="892"/>
      <c r="R57" s="892"/>
      <c r="S57" s="892"/>
      <c r="T57" s="892"/>
      <c r="U57" s="892"/>
      <c r="V57" s="892"/>
      <c r="W57" s="892"/>
      <c r="X57" s="892"/>
      <c r="Y57" s="892"/>
      <c r="Z57" s="892"/>
      <c r="AA57" s="892"/>
      <c r="AB57" s="893"/>
      <c r="AC57" s="636"/>
      <c r="AD57" s="637"/>
      <c r="AE57" s="637"/>
      <c r="AF57" s="638"/>
      <c r="AG57" s="631"/>
      <c r="AH57" s="639"/>
      <c r="AI57" s="639"/>
      <c r="AJ57" s="640"/>
      <c r="AK57" s="883">
        <v>130</v>
      </c>
      <c r="AL57" s="884"/>
      <c r="AM57" s="884"/>
      <c r="AN57" s="885"/>
      <c r="AO57" s="631"/>
      <c r="AP57" s="639"/>
      <c r="AQ57" s="639"/>
      <c r="AR57" s="640"/>
      <c r="AS57" s="631"/>
      <c r="AT57" s="631"/>
      <c r="AU57" s="639"/>
      <c r="AV57" s="639"/>
      <c r="AW57" s="640">
        <f>SUM(AK57:AV57)</f>
        <v>130</v>
      </c>
      <c r="AX57" s="631"/>
      <c r="AY57" s="639"/>
      <c r="AZ57" s="639"/>
      <c r="BA57" s="640"/>
      <c r="BB57" s="627">
        <v>130</v>
      </c>
      <c r="BC57" s="622">
        <v>130</v>
      </c>
      <c r="BD57" s="622">
        <v>-130</v>
      </c>
      <c r="BE57" s="622">
        <f t="shared" si="2"/>
        <v>0</v>
      </c>
    </row>
    <row r="58" spans="1:57" s="194" customFormat="1" ht="42.75" customHeight="1">
      <c r="A58" s="889"/>
      <c r="B58" s="890"/>
      <c r="C58" s="641"/>
      <c r="D58" s="892" t="s">
        <v>1148</v>
      </c>
      <c r="E58" s="892"/>
      <c r="F58" s="892"/>
      <c r="G58" s="892"/>
      <c r="H58" s="892"/>
      <c r="I58" s="892"/>
      <c r="J58" s="892"/>
      <c r="K58" s="892"/>
      <c r="L58" s="892"/>
      <c r="M58" s="892"/>
      <c r="N58" s="892"/>
      <c r="O58" s="892"/>
      <c r="P58" s="892"/>
      <c r="Q58" s="892"/>
      <c r="R58" s="892"/>
      <c r="S58" s="892"/>
      <c r="T58" s="892"/>
      <c r="U58" s="892"/>
      <c r="V58" s="892"/>
      <c r="W58" s="892"/>
      <c r="X58" s="892"/>
      <c r="Y58" s="892"/>
      <c r="Z58" s="892"/>
      <c r="AA58" s="892"/>
      <c r="AB58" s="893"/>
      <c r="AC58" s="636"/>
      <c r="AD58" s="637"/>
      <c r="AE58" s="637"/>
      <c r="AF58" s="638"/>
      <c r="AG58" s="631"/>
      <c r="AH58" s="639"/>
      <c r="AI58" s="639"/>
      <c r="AJ58" s="640"/>
      <c r="AK58" s="631"/>
      <c r="AL58" s="639"/>
      <c r="AM58" s="639"/>
      <c r="AN58" s="640"/>
      <c r="AO58" s="631"/>
      <c r="AP58" s="639"/>
      <c r="AQ58" s="639"/>
      <c r="AR58" s="640"/>
      <c r="AS58" s="631"/>
      <c r="AT58" s="631"/>
      <c r="AU58" s="639"/>
      <c r="AV58" s="639"/>
      <c r="AW58" s="640">
        <f>SUM(AK58:AV58)</f>
        <v>0</v>
      </c>
      <c r="AX58" s="631"/>
      <c r="AY58" s="639"/>
      <c r="AZ58" s="639"/>
      <c r="BA58" s="640"/>
      <c r="BB58" s="627"/>
      <c r="BC58" s="622"/>
      <c r="BD58" s="622">
        <v>160</v>
      </c>
      <c r="BE58" s="622">
        <v>160</v>
      </c>
    </row>
    <row r="59" spans="1:57" ht="18">
      <c r="A59" s="966">
        <v>50</v>
      </c>
      <c r="B59" s="967"/>
      <c r="C59" s="891" t="s">
        <v>1149</v>
      </c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892"/>
      <c r="V59" s="892"/>
      <c r="W59" s="892"/>
      <c r="X59" s="892"/>
      <c r="Y59" s="892"/>
      <c r="Z59" s="892"/>
      <c r="AA59" s="892"/>
      <c r="AB59" s="893"/>
      <c r="AC59" s="636"/>
      <c r="AD59" s="637"/>
      <c r="AE59" s="637"/>
      <c r="AF59" s="638"/>
      <c r="AG59" s="631"/>
      <c r="AH59" s="639"/>
      <c r="AI59" s="639"/>
      <c r="AJ59" s="640"/>
      <c r="AK59" s="883">
        <v>620</v>
      </c>
      <c r="AL59" s="884"/>
      <c r="AM59" s="884"/>
      <c r="AN59" s="885"/>
      <c r="AO59" s="631"/>
      <c r="AP59" s="639"/>
      <c r="AQ59" s="639"/>
      <c r="AR59" s="640"/>
      <c r="AS59" s="631"/>
      <c r="AT59" s="631"/>
      <c r="AU59" s="639"/>
      <c r="AV59" s="639"/>
      <c r="AW59" s="640">
        <f>SUM(AK59:AV59)</f>
        <v>620</v>
      </c>
      <c r="AX59" s="883">
        <v>50</v>
      </c>
      <c r="AY59" s="884"/>
      <c r="AZ59" s="884"/>
      <c r="BA59" s="885"/>
      <c r="BB59" s="627">
        <f>SUM(AU59:BA59)</f>
        <v>670</v>
      </c>
      <c r="BC59" s="622">
        <v>670</v>
      </c>
      <c r="BD59" s="622">
        <v>-136</v>
      </c>
      <c r="BE59" s="622">
        <f t="shared" si="2"/>
        <v>534</v>
      </c>
    </row>
    <row r="60" spans="1:57" ht="18">
      <c r="A60" s="889">
        <v>51</v>
      </c>
      <c r="B60" s="890"/>
      <c r="C60" s="891" t="s">
        <v>1150</v>
      </c>
      <c r="D60" s="892"/>
      <c r="E60" s="892"/>
      <c r="F60" s="892"/>
      <c r="G60" s="892"/>
      <c r="H60" s="892"/>
      <c r="I60" s="892"/>
      <c r="J60" s="892"/>
      <c r="K60" s="892"/>
      <c r="L60" s="892"/>
      <c r="M60" s="892"/>
      <c r="N60" s="892"/>
      <c r="O60" s="892"/>
      <c r="P60" s="892"/>
      <c r="Q60" s="892"/>
      <c r="R60" s="892"/>
      <c r="S60" s="892"/>
      <c r="T60" s="892"/>
      <c r="U60" s="892"/>
      <c r="V60" s="892"/>
      <c r="W60" s="892"/>
      <c r="X60" s="892"/>
      <c r="Y60" s="892"/>
      <c r="Z60" s="892"/>
      <c r="AA60" s="892"/>
      <c r="AB60" s="893"/>
      <c r="AC60" s="636"/>
      <c r="AD60" s="637"/>
      <c r="AE60" s="637"/>
      <c r="AF60" s="638"/>
      <c r="AG60" s="631"/>
      <c r="AH60" s="639"/>
      <c r="AI60" s="639"/>
      <c r="AJ60" s="640"/>
      <c r="AK60" s="631"/>
      <c r="AL60" s="639"/>
      <c r="AM60" s="639"/>
      <c r="AN60" s="640"/>
      <c r="AO60" s="631"/>
      <c r="AP60" s="639"/>
      <c r="AQ60" s="639"/>
      <c r="AR60" s="640"/>
      <c r="AS60" s="631"/>
      <c r="AT60" s="631"/>
      <c r="AU60" s="639"/>
      <c r="AV60" s="639"/>
      <c r="AW60" s="640">
        <f>SUM(AK60:AV60)</f>
        <v>0</v>
      </c>
      <c r="AX60" s="631"/>
      <c r="AY60" s="639"/>
      <c r="AZ60" s="639"/>
      <c r="BA60" s="640"/>
      <c r="BB60" s="627"/>
      <c r="BC60" s="622"/>
      <c r="BD60" s="622">
        <v>515</v>
      </c>
      <c r="BE60" s="622">
        <v>514</v>
      </c>
    </row>
    <row r="61" spans="1:57" ht="18">
      <c r="A61" s="966">
        <v>52</v>
      </c>
      <c r="B61" s="967"/>
      <c r="C61" s="891" t="s">
        <v>1099</v>
      </c>
      <c r="D61" s="892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  <c r="AA61" s="892"/>
      <c r="AB61" s="893"/>
      <c r="AC61" s="636"/>
      <c r="AD61" s="637"/>
      <c r="AE61" s="637"/>
      <c r="AF61" s="638"/>
      <c r="AG61" s="631"/>
      <c r="AH61" s="639"/>
      <c r="AI61" s="639"/>
      <c r="AJ61" s="640"/>
      <c r="AK61" s="883">
        <v>203</v>
      </c>
      <c r="AL61" s="884"/>
      <c r="AM61" s="884"/>
      <c r="AN61" s="885"/>
      <c r="AO61" s="631"/>
      <c r="AP61" s="639"/>
      <c r="AQ61" s="639"/>
      <c r="AR61" s="640"/>
      <c r="AS61" s="631"/>
      <c r="AT61" s="631"/>
      <c r="AU61" s="639"/>
      <c r="AV61" s="639"/>
      <c r="AW61" s="640">
        <f>SUM(AK61:AV61)</f>
        <v>203</v>
      </c>
      <c r="AX61" s="883">
        <v>14</v>
      </c>
      <c r="AY61" s="884"/>
      <c r="AZ61" s="884"/>
      <c r="BA61" s="885"/>
      <c r="BB61" s="627">
        <v>203</v>
      </c>
      <c r="BC61" s="622">
        <v>203</v>
      </c>
      <c r="BD61" s="622">
        <v>113</v>
      </c>
      <c r="BE61" s="622">
        <f t="shared" si="2"/>
        <v>316</v>
      </c>
    </row>
    <row r="62" spans="1:57" ht="18">
      <c r="A62" s="968">
        <v>53</v>
      </c>
      <c r="B62" s="969"/>
      <c r="C62" s="900" t="s">
        <v>1082</v>
      </c>
      <c r="D62" s="901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901"/>
      <c r="AA62" s="901"/>
      <c r="AB62" s="970"/>
      <c r="AC62" s="642"/>
      <c r="AD62" s="643"/>
      <c r="AE62" s="643"/>
      <c r="AF62" s="644"/>
      <c r="AG62" s="629"/>
      <c r="AH62" s="645"/>
      <c r="AI62" s="645"/>
      <c r="AJ62" s="646"/>
      <c r="AK62" s="886">
        <f>SUM(AK57:AK61)</f>
        <v>953</v>
      </c>
      <c r="AL62" s="887"/>
      <c r="AM62" s="887"/>
      <c r="AN62" s="888"/>
      <c r="AO62" s="629"/>
      <c r="AP62" s="645"/>
      <c r="AQ62" s="645"/>
      <c r="AR62" s="646"/>
      <c r="AS62" s="629"/>
      <c r="AT62" s="629"/>
      <c r="AU62" s="645"/>
      <c r="AV62" s="645"/>
      <c r="AW62" s="646"/>
      <c r="AX62" s="971">
        <v>50</v>
      </c>
      <c r="AY62" s="972"/>
      <c r="AZ62" s="972"/>
      <c r="BA62" s="973"/>
      <c r="BB62" s="647">
        <f>SUM(BB57:BB61)</f>
        <v>1003</v>
      </c>
      <c r="BC62" s="648">
        <f>SUM(BC57:BC61)</f>
        <v>1003</v>
      </c>
      <c r="BD62" s="630">
        <f>SUM(BD57:BD61)</f>
        <v>522</v>
      </c>
      <c r="BE62" s="630">
        <f t="shared" si="2"/>
        <v>1525</v>
      </c>
    </row>
    <row r="63" spans="1:57" ht="18">
      <c r="A63" s="966">
        <v>54</v>
      </c>
      <c r="B63" s="967"/>
      <c r="C63" s="980" t="s">
        <v>1151</v>
      </c>
      <c r="D63" s="981"/>
      <c r="E63" s="981"/>
      <c r="F63" s="981"/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1"/>
      <c r="S63" s="981"/>
      <c r="T63" s="981"/>
      <c r="U63" s="981"/>
      <c r="V63" s="981"/>
      <c r="W63" s="981"/>
      <c r="X63" s="981"/>
      <c r="Y63" s="981"/>
      <c r="Z63" s="981"/>
      <c r="AA63" s="981"/>
      <c r="AB63" s="981"/>
      <c r="AC63" s="982" t="s">
        <v>602</v>
      </c>
      <c r="AD63" s="983"/>
      <c r="AE63" s="983"/>
      <c r="AF63" s="984"/>
      <c r="AG63" s="974">
        <f>AG16+AG21+AG56+AG62</f>
        <v>16131.267253999999</v>
      </c>
      <c r="AH63" s="975"/>
      <c r="AI63" s="975"/>
      <c r="AJ63" s="976"/>
      <c r="AK63" s="974">
        <f>AK16+AK21+AK56+AK62</f>
        <v>3764.205</v>
      </c>
      <c r="AL63" s="975"/>
      <c r="AM63" s="975"/>
      <c r="AN63" s="976"/>
      <c r="AO63" s="974">
        <f>AO16+AO21+AO56+AQ62</f>
        <v>8451.2433175</v>
      </c>
      <c r="AP63" s="975"/>
      <c r="AQ63" s="975"/>
      <c r="AR63" s="976"/>
      <c r="AS63" s="649">
        <f>SUM(AS16+AS21+AS56)</f>
        <v>1740</v>
      </c>
      <c r="AT63" s="974">
        <f>AG63+AK63+AO63</f>
        <v>28346.7155715</v>
      </c>
      <c r="AU63" s="975"/>
      <c r="AV63" s="975"/>
      <c r="AW63" s="976"/>
      <c r="AX63" s="977">
        <f>AX16+AX21+AX56+AX62</f>
        <v>6082.525</v>
      </c>
      <c r="AY63" s="978"/>
      <c r="AZ63" s="978"/>
      <c r="BA63" s="979"/>
      <c r="BB63" s="650">
        <f>BB16+BB21+BB56+BB62</f>
        <v>35028.5</v>
      </c>
      <c r="BC63" s="650">
        <f>BC16+BC21+BC56+BC62</f>
        <v>35029</v>
      </c>
      <c r="BD63" s="651">
        <f>BD16+BD21+BD56+BD62</f>
        <v>1691</v>
      </c>
      <c r="BE63" s="651">
        <f t="shared" si="2"/>
        <v>36720</v>
      </c>
    </row>
    <row r="64" spans="3:33" ht="18"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8"/>
      <c r="AD64" s="199"/>
      <c r="AE64" s="199"/>
      <c r="AF64" s="199"/>
      <c r="AG64" s="199"/>
    </row>
    <row r="65" spans="30:33" ht="18">
      <c r="AD65" s="199"/>
      <c r="AE65" s="199"/>
      <c r="AF65" s="199"/>
      <c r="AG65" s="199"/>
    </row>
    <row r="66" spans="30:33" ht="18">
      <c r="AD66" s="199"/>
      <c r="AE66" s="199"/>
      <c r="AF66" s="199"/>
      <c r="AG66" s="199"/>
    </row>
  </sheetData>
  <sheetProtection/>
  <mergeCells count="460">
    <mergeCell ref="AT63:AW63"/>
    <mergeCell ref="AX63:BA63"/>
    <mergeCell ref="A63:B63"/>
    <mergeCell ref="C63:AB63"/>
    <mergeCell ref="AC63:AF63"/>
    <mergeCell ref="AG63:AJ63"/>
    <mergeCell ref="AK63:AN63"/>
    <mergeCell ref="AO63:AR63"/>
    <mergeCell ref="A61:B61"/>
    <mergeCell ref="C61:AB61"/>
    <mergeCell ref="AK61:AN61"/>
    <mergeCell ref="AX61:BA61"/>
    <mergeCell ref="A62:B62"/>
    <mergeCell ref="C62:AB62"/>
    <mergeCell ref="AK62:AN62"/>
    <mergeCell ref="AX62:BA62"/>
    <mergeCell ref="A59:B59"/>
    <mergeCell ref="C59:AB59"/>
    <mergeCell ref="AK59:AN59"/>
    <mergeCell ref="AX59:BA59"/>
    <mergeCell ref="A60:B60"/>
    <mergeCell ref="C60:AB60"/>
    <mergeCell ref="AO54:AR54"/>
    <mergeCell ref="AC55:AF55"/>
    <mergeCell ref="AG55:AJ55"/>
    <mergeCell ref="AK55:AN55"/>
    <mergeCell ref="AO55:AR55"/>
    <mergeCell ref="AC56:AF56"/>
    <mergeCell ref="AG56:AJ56"/>
    <mergeCell ref="AK56:AN56"/>
    <mergeCell ref="AO56:AR56"/>
    <mergeCell ref="AS51:AW51"/>
    <mergeCell ref="C53:AB53"/>
    <mergeCell ref="AC53:AF53"/>
    <mergeCell ref="AG53:AJ53"/>
    <mergeCell ref="AK53:AN53"/>
    <mergeCell ref="AO53:AR53"/>
    <mergeCell ref="AO50:AR50"/>
    <mergeCell ref="C51:AB51"/>
    <mergeCell ref="AC51:AF51"/>
    <mergeCell ref="AG51:AJ51"/>
    <mergeCell ref="AK51:AN51"/>
    <mergeCell ref="AO51:AR51"/>
    <mergeCell ref="AK48:AN48"/>
    <mergeCell ref="AO48:AR48"/>
    <mergeCell ref="C49:AB49"/>
    <mergeCell ref="AC49:AF49"/>
    <mergeCell ref="AG49:AJ49"/>
    <mergeCell ref="AK49:AN49"/>
    <mergeCell ref="AO49:AR49"/>
    <mergeCell ref="AK46:AN46"/>
    <mergeCell ref="AO46:AR46"/>
    <mergeCell ref="AC47:AF47"/>
    <mergeCell ref="AG47:AJ47"/>
    <mergeCell ref="AK47:AN47"/>
    <mergeCell ref="AO47:AR47"/>
    <mergeCell ref="AK44:AN44"/>
    <mergeCell ref="AO44:AR44"/>
    <mergeCell ref="AC45:AF45"/>
    <mergeCell ref="AG45:AJ45"/>
    <mergeCell ref="AK45:AN45"/>
    <mergeCell ref="AO45:AR45"/>
    <mergeCell ref="AK42:AN42"/>
    <mergeCell ref="AO42:AR42"/>
    <mergeCell ref="AC43:AF43"/>
    <mergeCell ref="AG43:AJ43"/>
    <mergeCell ref="AK43:AN43"/>
    <mergeCell ref="AO43:AR43"/>
    <mergeCell ref="AK40:AN40"/>
    <mergeCell ref="AO40:AR40"/>
    <mergeCell ref="AC41:AF41"/>
    <mergeCell ref="AG41:AJ41"/>
    <mergeCell ref="AK41:AN41"/>
    <mergeCell ref="AO41:AR41"/>
    <mergeCell ref="AK38:AN38"/>
    <mergeCell ref="AO38:AR38"/>
    <mergeCell ref="AC39:AF39"/>
    <mergeCell ref="AG39:AJ39"/>
    <mergeCell ref="AK39:AN39"/>
    <mergeCell ref="AO39:AR39"/>
    <mergeCell ref="AK36:AN36"/>
    <mergeCell ref="AO36:AR36"/>
    <mergeCell ref="AC37:AF37"/>
    <mergeCell ref="AG37:AJ37"/>
    <mergeCell ref="AK37:AN37"/>
    <mergeCell ref="AO37:AR37"/>
    <mergeCell ref="AK34:AN34"/>
    <mergeCell ref="AO34:AR34"/>
    <mergeCell ref="AC35:AF35"/>
    <mergeCell ref="AG35:AJ35"/>
    <mergeCell ref="AK35:AN35"/>
    <mergeCell ref="AO35:AR35"/>
    <mergeCell ref="AK32:AN32"/>
    <mergeCell ref="AO32:AR32"/>
    <mergeCell ref="AC33:AF33"/>
    <mergeCell ref="AG33:AJ33"/>
    <mergeCell ref="AK33:AN33"/>
    <mergeCell ref="AO33:AR33"/>
    <mergeCell ref="AK30:AN30"/>
    <mergeCell ref="AO30:AR30"/>
    <mergeCell ref="AC31:AF31"/>
    <mergeCell ref="AG31:AJ31"/>
    <mergeCell ref="AK31:AN31"/>
    <mergeCell ref="AO31:AR31"/>
    <mergeCell ref="AK28:AN28"/>
    <mergeCell ref="AO28:AR28"/>
    <mergeCell ref="AC29:AF29"/>
    <mergeCell ref="AG29:AJ29"/>
    <mergeCell ref="AK29:AN29"/>
    <mergeCell ref="AO29:AR29"/>
    <mergeCell ref="AK26:AN26"/>
    <mergeCell ref="AO26:AR26"/>
    <mergeCell ref="AC27:AF27"/>
    <mergeCell ref="AG27:AJ27"/>
    <mergeCell ref="AK27:AN27"/>
    <mergeCell ref="AO27:AR27"/>
    <mergeCell ref="AK24:AN24"/>
    <mergeCell ref="AO24:AR24"/>
    <mergeCell ref="AC25:AF25"/>
    <mergeCell ref="AG25:AJ25"/>
    <mergeCell ref="AK25:AN25"/>
    <mergeCell ref="AO25:AR25"/>
    <mergeCell ref="AG22:AJ22"/>
    <mergeCell ref="AK22:AN22"/>
    <mergeCell ref="AO22:AR22"/>
    <mergeCell ref="AC23:AF23"/>
    <mergeCell ref="AG23:AJ23"/>
    <mergeCell ref="AK23:AN23"/>
    <mergeCell ref="AO23:AR23"/>
    <mergeCell ref="C19:AB19"/>
    <mergeCell ref="AC19:AF19"/>
    <mergeCell ref="AG19:AJ19"/>
    <mergeCell ref="AK19:AN19"/>
    <mergeCell ref="AO19:AR19"/>
    <mergeCell ref="AC21:AF21"/>
    <mergeCell ref="AG21:AJ21"/>
    <mergeCell ref="AK21:AN21"/>
    <mergeCell ref="AO21:AR21"/>
    <mergeCell ref="AO17:AR17"/>
    <mergeCell ref="C18:AB18"/>
    <mergeCell ref="AC18:AF18"/>
    <mergeCell ref="AG18:AJ18"/>
    <mergeCell ref="AK18:AN18"/>
    <mergeCell ref="AO18:AR18"/>
    <mergeCell ref="AK15:AN15"/>
    <mergeCell ref="AO15:AR15"/>
    <mergeCell ref="C16:AB16"/>
    <mergeCell ref="AC16:AF16"/>
    <mergeCell ref="AG16:AJ16"/>
    <mergeCell ref="AK16:AN16"/>
    <mergeCell ref="AO16:AR16"/>
    <mergeCell ref="AK13:AN13"/>
    <mergeCell ref="AO13:AR13"/>
    <mergeCell ref="AC14:AF14"/>
    <mergeCell ref="AG14:AJ14"/>
    <mergeCell ref="AK14:AN14"/>
    <mergeCell ref="AO14:AR14"/>
    <mergeCell ref="AK11:AN11"/>
    <mergeCell ref="AO11:AR11"/>
    <mergeCell ref="AC12:AF12"/>
    <mergeCell ref="AG12:AJ12"/>
    <mergeCell ref="AK12:AN12"/>
    <mergeCell ref="AO12:AR12"/>
    <mergeCell ref="AO8:AR8"/>
    <mergeCell ref="AC9:AF9"/>
    <mergeCell ref="AG9:AJ9"/>
    <mergeCell ref="AK9:AN9"/>
    <mergeCell ref="AO9:AR9"/>
    <mergeCell ref="AC10:AF10"/>
    <mergeCell ref="AG10:AJ10"/>
    <mergeCell ref="AK10:AN10"/>
    <mergeCell ref="AO10:AR10"/>
    <mergeCell ref="A6:B6"/>
    <mergeCell ref="C6:AB6"/>
    <mergeCell ref="AG6:AJ6"/>
    <mergeCell ref="AK6:AN6"/>
    <mergeCell ref="AO6:AR6"/>
    <mergeCell ref="AC7:AF7"/>
    <mergeCell ref="AG7:AJ7"/>
    <mergeCell ref="AK7:AN7"/>
    <mergeCell ref="AO7:AR7"/>
    <mergeCell ref="AO5:AR5"/>
    <mergeCell ref="AT5:AW6"/>
    <mergeCell ref="BB5:BB6"/>
    <mergeCell ref="AO4:AR4"/>
    <mergeCell ref="AT4:AW4"/>
    <mergeCell ref="AX4:BA4"/>
    <mergeCell ref="BC4:BC6"/>
    <mergeCell ref="BD4:BD6"/>
    <mergeCell ref="BE4:BE6"/>
    <mergeCell ref="C3:AB3"/>
    <mergeCell ref="AC3:AF3"/>
    <mergeCell ref="AG3:AJ3"/>
    <mergeCell ref="AK3:AN3"/>
    <mergeCell ref="AO3:AR3"/>
    <mergeCell ref="AG5:AJ5"/>
    <mergeCell ref="AK5:AN5"/>
    <mergeCell ref="A4:B5"/>
    <mergeCell ref="C4:AB5"/>
    <mergeCell ref="AC4:AF6"/>
    <mergeCell ref="AG4:AJ4"/>
    <mergeCell ref="AK4:AN4"/>
    <mergeCell ref="AX18:BA18"/>
    <mergeCell ref="C7:AB7"/>
    <mergeCell ref="AT7:AW7"/>
    <mergeCell ref="AX7:BA7"/>
    <mergeCell ref="A8:B8"/>
    <mergeCell ref="A2:J2"/>
    <mergeCell ref="A18:B18"/>
    <mergeCell ref="AT18:AW18"/>
    <mergeCell ref="A1:BE1"/>
    <mergeCell ref="A3:B3"/>
    <mergeCell ref="AT3:AW3"/>
    <mergeCell ref="AX3:BA3"/>
    <mergeCell ref="AX5:BA5"/>
    <mergeCell ref="AX6:BA6"/>
    <mergeCell ref="A7:B7"/>
    <mergeCell ref="C8:AB8"/>
    <mergeCell ref="AT8:AW8"/>
    <mergeCell ref="AX8:BA8"/>
    <mergeCell ref="A9:B9"/>
    <mergeCell ref="C9:AB9"/>
    <mergeCell ref="AT9:AW9"/>
    <mergeCell ref="AX9:BA9"/>
    <mergeCell ref="AC8:AF8"/>
    <mergeCell ref="AG8:AJ8"/>
    <mergeCell ref="AK8:AN8"/>
    <mergeCell ref="A10:B10"/>
    <mergeCell ref="C10:AB10"/>
    <mergeCell ref="AT10:AW10"/>
    <mergeCell ref="AX10:BA10"/>
    <mergeCell ref="A11:B11"/>
    <mergeCell ref="C11:AB11"/>
    <mergeCell ref="AT11:AW11"/>
    <mergeCell ref="AX11:BA11"/>
    <mergeCell ref="AC11:AF11"/>
    <mergeCell ref="AG11:AJ11"/>
    <mergeCell ref="A12:B12"/>
    <mergeCell ref="C12:AB12"/>
    <mergeCell ref="AT12:AW12"/>
    <mergeCell ref="AX12:BA12"/>
    <mergeCell ref="A13:B13"/>
    <mergeCell ref="C13:AB13"/>
    <mergeCell ref="AT13:AW13"/>
    <mergeCell ref="AX13:BA13"/>
    <mergeCell ref="AC13:AF13"/>
    <mergeCell ref="AG13:AJ13"/>
    <mergeCell ref="A14:B14"/>
    <mergeCell ref="C14:AB14"/>
    <mergeCell ref="AT14:AW14"/>
    <mergeCell ref="AX14:BA14"/>
    <mergeCell ref="A15:B15"/>
    <mergeCell ref="C15:AB15"/>
    <mergeCell ref="AT15:AW15"/>
    <mergeCell ref="AX15:BA15"/>
    <mergeCell ref="AC15:AF15"/>
    <mergeCell ref="AG15:AJ15"/>
    <mergeCell ref="A16:B16"/>
    <mergeCell ref="AT16:AW16"/>
    <mergeCell ref="AX16:BA16"/>
    <mergeCell ref="A17:B17"/>
    <mergeCell ref="AT17:AW17"/>
    <mergeCell ref="AX17:BA17"/>
    <mergeCell ref="C17:AB17"/>
    <mergeCell ref="AC17:AF17"/>
    <mergeCell ref="AG17:AJ17"/>
    <mergeCell ref="AK17:AN17"/>
    <mergeCell ref="A19:B19"/>
    <mergeCell ref="AT19:AW19"/>
    <mergeCell ref="AX19:BA19"/>
    <mergeCell ref="A20:B20"/>
    <mergeCell ref="C20:AB20"/>
    <mergeCell ref="AC20:AF20"/>
    <mergeCell ref="AG20:AJ20"/>
    <mergeCell ref="AK20:AN20"/>
    <mergeCell ref="AO20:AR20"/>
    <mergeCell ref="AT20:AW20"/>
    <mergeCell ref="AX20:BA20"/>
    <mergeCell ref="A21:B21"/>
    <mergeCell ref="C21:AB21"/>
    <mergeCell ref="AT21:AW21"/>
    <mergeCell ref="AX21:BA21"/>
    <mergeCell ref="A22:B22"/>
    <mergeCell ref="C22:AB22"/>
    <mergeCell ref="AT22:AW22"/>
    <mergeCell ref="AX22:BA22"/>
    <mergeCell ref="AC22:AF22"/>
    <mergeCell ref="A23:B23"/>
    <mergeCell ref="C23:AB23"/>
    <mergeCell ref="AT23:AW23"/>
    <mergeCell ref="AX23:BA23"/>
    <mergeCell ref="A24:B24"/>
    <mergeCell ref="C24:AB24"/>
    <mergeCell ref="AT24:AW24"/>
    <mergeCell ref="AX24:BA24"/>
    <mergeCell ref="AC24:AF24"/>
    <mergeCell ref="AG24:AJ24"/>
    <mergeCell ref="A25:B25"/>
    <mergeCell ref="C25:AB25"/>
    <mergeCell ref="AT25:AW25"/>
    <mergeCell ref="AX25:BA25"/>
    <mergeCell ref="A26:B26"/>
    <mergeCell ref="C26:AB26"/>
    <mergeCell ref="AT26:AW26"/>
    <mergeCell ref="AX26:BA26"/>
    <mergeCell ref="AC26:AF26"/>
    <mergeCell ref="AG26:AJ26"/>
    <mergeCell ref="A27:B27"/>
    <mergeCell ref="C27:AB27"/>
    <mergeCell ref="AT27:AW27"/>
    <mergeCell ref="AX27:BA27"/>
    <mergeCell ref="A28:B28"/>
    <mergeCell ref="C28:AB28"/>
    <mergeCell ref="AT28:AW28"/>
    <mergeCell ref="AX28:BA28"/>
    <mergeCell ref="AC28:AF28"/>
    <mergeCell ref="AG28:AJ28"/>
    <mergeCell ref="A29:B29"/>
    <mergeCell ref="C29:AB29"/>
    <mergeCell ref="AT29:AW29"/>
    <mergeCell ref="AX29:BA29"/>
    <mergeCell ref="A30:B30"/>
    <mergeCell ref="C30:AB30"/>
    <mergeCell ref="AT30:AW30"/>
    <mergeCell ref="AX30:BA30"/>
    <mergeCell ref="AC30:AF30"/>
    <mergeCell ref="AG30:AJ30"/>
    <mergeCell ref="A31:B31"/>
    <mergeCell ref="C31:AB31"/>
    <mergeCell ref="AT31:AW31"/>
    <mergeCell ref="AX31:BA31"/>
    <mergeCell ref="A32:B32"/>
    <mergeCell ref="C32:AB32"/>
    <mergeCell ref="AT32:AW32"/>
    <mergeCell ref="AX32:BA32"/>
    <mergeCell ref="AC32:AF32"/>
    <mergeCell ref="AG32:AJ32"/>
    <mergeCell ref="A33:B33"/>
    <mergeCell ref="C33:AB33"/>
    <mergeCell ref="AT33:AW33"/>
    <mergeCell ref="AX33:BA33"/>
    <mergeCell ref="A34:B34"/>
    <mergeCell ref="C34:AB34"/>
    <mergeCell ref="AT34:AW34"/>
    <mergeCell ref="AX34:BA34"/>
    <mergeCell ref="AC34:AF34"/>
    <mergeCell ref="AG34:AJ34"/>
    <mergeCell ref="A35:B35"/>
    <mergeCell ref="C35:AB35"/>
    <mergeCell ref="AT35:AW35"/>
    <mergeCell ref="AX35:BA35"/>
    <mergeCell ref="A36:B36"/>
    <mergeCell ref="C36:AB36"/>
    <mergeCell ref="AT36:AW36"/>
    <mergeCell ref="AX36:BA36"/>
    <mergeCell ref="AC36:AF36"/>
    <mergeCell ref="AG36:AJ36"/>
    <mergeCell ref="A37:B37"/>
    <mergeCell ref="C37:AB37"/>
    <mergeCell ref="AT37:AW37"/>
    <mergeCell ref="AX37:BA37"/>
    <mergeCell ref="A38:B38"/>
    <mergeCell ref="C38:AB38"/>
    <mergeCell ref="AT38:AW38"/>
    <mergeCell ref="AX38:BA38"/>
    <mergeCell ref="AC38:AF38"/>
    <mergeCell ref="AG38:AJ38"/>
    <mergeCell ref="A39:B39"/>
    <mergeCell ref="C39:AB39"/>
    <mergeCell ref="AT39:AW39"/>
    <mergeCell ref="AX39:BA39"/>
    <mergeCell ref="A40:B40"/>
    <mergeCell ref="C40:AB40"/>
    <mergeCell ref="AT40:AW40"/>
    <mergeCell ref="AX40:BA40"/>
    <mergeCell ref="AC40:AF40"/>
    <mergeCell ref="AG40:AJ40"/>
    <mergeCell ref="A41:B41"/>
    <mergeCell ref="C41:AB41"/>
    <mergeCell ref="AT41:AW41"/>
    <mergeCell ref="AX41:BA41"/>
    <mergeCell ref="A42:B42"/>
    <mergeCell ref="C42:AB42"/>
    <mergeCell ref="AT42:AW42"/>
    <mergeCell ref="AX42:BA42"/>
    <mergeCell ref="AC42:AF42"/>
    <mergeCell ref="AG42:AJ42"/>
    <mergeCell ref="A43:B43"/>
    <mergeCell ref="C43:AB43"/>
    <mergeCell ref="AT43:AW43"/>
    <mergeCell ref="AX43:BA43"/>
    <mergeCell ref="A44:B44"/>
    <mergeCell ref="C44:AB44"/>
    <mergeCell ref="AT44:AW44"/>
    <mergeCell ref="AX44:BA44"/>
    <mergeCell ref="AC44:AF44"/>
    <mergeCell ref="AG44:AJ44"/>
    <mergeCell ref="A45:B45"/>
    <mergeCell ref="C45:AB45"/>
    <mergeCell ref="AT45:AW45"/>
    <mergeCell ref="AX45:BA45"/>
    <mergeCell ref="A46:B46"/>
    <mergeCell ref="C46:AB46"/>
    <mergeCell ref="AT46:AW46"/>
    <mergeCell ref="AX46:BA46"/>
    <mergeCell ref="AC46:AF46"/>
    <mergeCell ref="AG46:AJ46"/>
    <mergeCell ref="A47:B47"/>
    <mergeCell ref="C47:AB47"/>
    <mergeCell ref="AT47:AW47"/>
    <mergeCell ref="AX47:BA47"/>
    <mergeCell ref="A48:B48"/>
    <mergeCell ref="C48:AB48"/>
    <mergeCell ref="AT48:AW48"/>
    <mergeCell ref="AX48:BA48"/>
    <mergeCell ref="AC48:AF48"/>
    <mergeCell ref="AG48:AJ48"/>
    <mergeCell ref="A49:B49"/>
    <mergeCell ref="AT49:AW49"/>
    <mergeCell ref="AX49:BA49"/>
    <mergeCell ref="A50:B50"/>
    <mergeCell ref="C50:AB50"/>
    <mergeCell ref="AT50:AW50"/>
    <mergeCell ref="AX50:BA50"/>
    <mergeCell ref="AC50:AF50"/>
    <mergeCell ref="AG50:AJ50"/>
    <mergeCell ref="AK50:AN50"/>
    <mergeCell ref="A51:B51"/>
    <mergeCell ref="AX51:BA51"/>
    <mergeCell ref="A52:B52"/>
    <mergeCell ref="C52:AB52"/>
    <mergeCell ref="AC52:AF52"/>
    <mergeCell ref="AG52:AJ52"/>
    <mergeCell ref="AK52:AN52"/>
    <mergeCell ref="AO52:AR52"/>
    <mergeCell ref="AT52:AW52"/>
    <mergeCell ref="AX52:BA52"/>
    <mergeCell ref="A53:B53"/>
    <mergeCell ref="AT53:AW53"/>
    <mergeCell ref="AX53:BA53"/>
    <mergeCell ref="A54:B54"/>
    <mergeCell ref="C54:AB54"/>
    <mergeCell ref="AT54:AW54"/>
    <mergeCell ref="AX54:BA54"/>
    <mergeCell ref="AC54:AF54"/>
    <mergeCell ref="AG54:AJ54"/>
    <mergeCell ref="AK54:AN54"/>
    <mergeCell ref="A55:B55"/>
    <mergeCell ref="C55:AB55"/>
    <mergeCell ref="AT55:AW55"/>
    <mergeCell ref="AX55:BA55"/>
    <mergeCell ref="A56:B56"/>
    <mergeCell ref="C56:AB56"/>
    <mergeCell ref="AK57:AN57"/>
    <mergeCell ref="AT56:AW56"/>
    <mergeCell ref="AX56:BA56"/>
    <mergeCell ref="A57:B57"/>
    <mergeCell ref="C57:AB57"/>
    <mergeCell ref="A58:B58"/>
    <mergeCell ref="D58:AB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Header>&amp;LMAGYARPOLÁNYI ÓVODA&amp;C2015. ÉVI KÖLTSÉGVETÉS&amp;R11.c. melléklet Magyarpolány Község Önkormányat Képviselő-testületének
5/2016. (V. 31.)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view="pageLayout" zoomScaleSheetLayoutView="100" workbookViewId="0" topLeftCell="A1">
      <selection activeCell="A1" sqref="A1:E1"/>
    </sheetView>
  </sheetViews>
  <sheetFormatPr defaultColWidth="2.75390625" defaultRowHeight="12.75"/>
  <cols>
    <col min="1" max="1" width="2.75390625" style="86" customWidth="1"/>
    <col min="2" max="2" width="3.125" style="86" customWidth="1"/>
    <col min="3" max="3" width="2.75390625" style="90" customWidth="1"/>
    <col min="4" max="4" width="6.875" style="87" customWidth="1"/>
    <col min="5" max="27" width="2.75390625" style="91" customWidth="1"/>
    <col min="28" max="28" width="5.00390625" style="91" customWidth="1"/>
    <col min="29" max="29" width="8.375" style="91" bestFit="1" customWidth="1"/>
    <col min="30" max="30" width="20.25390625" style="91" customWidth="1"/>
    <col min="31" max="31" width="9.75390625" style="87" bestFit="1" customWidth="1"/>
    <col min="32" max="32" width="12.25390625" style="87" bestFit="1" customWidth="1"/>
    <col min="33" max="34" width="11.00390625" style="92" bestFit="1" customWidth="1"/>
    <col min="35" max="244" width="9.125" style="87" customWidth="1"/>
    <col min="245" max="245" width="2.75390625" style="87" customWidth="1"/>
    <col min="246" max="246" width="3.125" style="87" customWidth="1"/>
    <col min="247" max="247" width="2.75390625" style="87" customWidth="1"/>
    <col min="248" max="248" width="6.875" style="87" customWidth="1"/>
    <col min="249" max="16384" width="2.75390625" style="87" customWidth="1"/>
  </cols>
  <sheetData>
    <row r="1" spans="1:34" ht="15.75" customHeight="1" thickBot="1">
      <c r="A1" s="671"/>
      <c r="B1" s="671"/>
      <c r="C1" s="671"/>
      <c r="D1" s="671"/>
      <c r="E1" s="671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G1" s="672" t="s">
        <v>1027</v>
      </c>
      <c r="AH1" s="672"/>
    </row>
    <row r="2" spans="1:34" ht="27" customHeight="1">
      <c r="A2" s="363"/>
      <c r="B2" s="673" t="s">
        <v>3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5"/>
      <c r="AC2" s="364" t="s">
        <v>168</v>
      </c>
      <c r="AD2" s="365" t="s">
        <v>5</v>
      </c>
      <c r="AE2" s="366" t="s">
        <v>6</v>
      </c>
      <c r="AF2" s="366" t="s">
        <v>7</v>
      </c>
      <c r="AG2" s="367" t="s">
        <v>357</v>
      </c>
      <c r="AH2" s="368" t="s">
        <v>720</v>
      </c>
    </row>
    <row r="3" spans="1:34" ht="39" customHeight="1">
      <c r="A3" s="369">
        <v>1</v>
      </c>
      <c r="B3" s="676" t="s">
        <v>9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8"/>
      <c r="AC3" s="307" t="s">
        <v>169</v>
      </c>
      <c r="AD3" s="353" t="s">
        <v>170</v>
      </c>
      <c r="AE3" s="349" t="s">
        <v>1021</v>
      </c>
      <c r="AF3" s="350" t="s">
        <v>1022</v>
      </c>
      <c r="AG3" s="351" t="s">
        <v>1038</v>
      </c>
      <c r="AH3" s="370" t="s">
        <v>1039</v>
      </c>
    </row>
    <row r="4" spans="1:34" ht="15" customHeight="1">
      <c r="A4" s="369">
        <v>2</v>
      </c>
      <c r="B4" s="306" t="s">
        <v>171</v>
      </c>
      <c r="C4" s="662" t="s">
        <v>172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4"/>
      <c r="AC4" s="296"/>
      <c r="AD4" s="303">
        <v>38106</v>
      </c>
      <c r="AE4" s="668">
        <v>140</v>
      </c>
      <c r="AF4" s="669">
        <v>60191</v>
      </c>
      <c r="AG4" s="679">
        <f>AH4-AF4</f>
        <v>0</v>
      </c>
      <c r="AH4" s="681">
        <v>60191</v>
      </c>
    </row>
    <row r="5" spans="1:34" ht="15" customHeight="1">
      <c r="A5" s="369">
        <v>3</v>
      </c>
      <c r="B5" s="306" t="s">
        <v>173</v>
      </c>
      <c r="C5" s="662" t="s">
        <v>703</v>
      </c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4"/>
      <c r="AC5" s="296"/>
      <c r="AD5" s="303">
        <f>SUM(AD6:AD9)</f>
        <v>8784</v>
      </c>
      <c r="AE5" s="668"/>
      <c r="AF5" s="669"/>
      <c r="AG5" s="680"/>
      <c r="AH5" s="682"/>
    </row>
    <row r="6" spans="1:34" ht="15" customHeight="1">
      <c r="A6" s="369">
        <v>4</v>
      </c>
      <c r="B6" s="306" t="s">
        <v>174</v>
      </c>
      <c r="C6" s="662" t="s">
        <v>175</v>
      </c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4"/>
      <c r="AC6" s="296"/>
      <c r="AD6" s="303">
        <v>2785</v>
      </c>
      <c r="AE6" s="668"/>
      <c r="AF6" s="669"/>
      <c r="AG6" s="680"/>
      <c r="AH6" s="682"/>
    </row>
    <row r="7" spans="1:34" ht="15" customHeight="1">
      <c r="A7" s="369">
        <v>5</v>
      </c>
      <c r="B7" s="306" t="s">
        <v>176</v>
      </c>
      <c r="C7" s="662" t="s">
        <v>177</v>
      </c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4"/>
      <c r="AC7" s="296"/>
      <c r="AD7" s="303">
        <v>4064</v>
      </c>
      <c r="AE7" s="668"/>
      <c r="AF7" s="669"/>
      <c r="AG7" s="680"/>
      <c r="AH7" s="682"/>
    </row>
    <row r="8" spans="1:34" ht="15" customHeight="1">
      <c r="A8" s="369">
        <v>6</v>
      </c>
      <c r="B8" s="306" t="s">
        <v>178</v>
      </c>
      <c r="C8" s="662" t="s">
        <v>179</v>
      </c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4"/>
      <c r="AC8" s="296"/>
      <c r="AD8" s="303">
        <v>414</v>
      </c>
      <c r="AE8" s="668"/>
      <c r="AF8" s="669"/>
      <c r="AG8" s="680"/>
      <c r="AH8" s="682"/>
    </row>
    <row r="9" spans="1:34" ht="15" customHeight="1">
      <c r="A9" s="369">
        <v>7</v>
      </c>
      <c r="B9" s="306" t="s">
        <v>180</v>
      </c>
      <c r="C9" s="662" t="s">
        <v>181</v>
      </c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4"/>
      <c r="AC9" s="296"/>
      <c r="AD9" s="303">
        <v>1521</v>
      </c>
      <c r="AE9" s="668"/>
      <c r="AF9" s="669"/>
      <c r="AG9" s="680"/>
      <c r="AH9" s="682"/>
    </row>
    <row r="10" spans="1:34" ht="15" customHeight="1">
      <c r="A10" s="369">
        <v>8</v>
      </c>
      <c r="B10" s="306" t="s">
        <v>182</v>
      </c>
      <c r="C10" s="662" t="s">
        <v>183</v>
      </c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4"/>
      <c r="AC10" s="296"/>
      <c r="AD10" s="303">
        <v>5000</v>
      </c>
      <c r="AE10" s="668"/>
      <c r="AF10" s="669"/>
      <c r="AG10" s="680"/>
      <c r="AH10" s="682"/>
    </row>
    <row r="11" spans="1:34" ht="15" customHeight="1">
      <c r="A11" s="369">
        <v>9</v>
      </c>
      <c r="B11" s="306" t="s">
        <v>184</v>
      </c>
      <c r="C11" s="662" t="s">
        <v>185</v>
      </c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4"/>
      <c r="AC11" s="296"/>
      <c r="AD11" s="303">
        <v>328</v>
      </c>
      <c r="AE11" s="668"/>
      <c r="AF11" s="669"/>
      <c r="AG11" s="680"/>
      <c r="AH11" s="682"/>
    </row>
    <row r="12" spans="1:34" ht="15" customHeight="1">
      <c r="A12" s="369">
        <v>10</v>
      </c>
      <c r="B12" s="306" t="s">
        <v>186</v>
      </c>
      <c r="C12" s="662" t="s">
        <v>187</v>
      </c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4"/>
      <c r="AC12" s="296"/>
      <c r="AD12" s="303">
        <v>7833</v>
      </c>
      <c r="AE12" s="668"/>
      <c r="AF12" s="669"/>
      <c r="AG12" s="680"/>
      <c r="AH12" s="682"/>
    </row>
    <row r="13" spans="1:34" ht="30.75" customHeight="1">
      <c r="A13" s="369">
        <v>11</v>
      </c>
      <c r="B13" s="305" t="s">
        <v>188</v>
      </c>
      <c r="C13" s="665" t="s">
        <v>696</v>
      </c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7"/>
      <c r="AC13" s="295" t="s">
        <v>190</v>
      </c>
      <c r="AD13" s="294">
        <f>SUM(AD4+AD5+AD10+AD11+AD12)</f>
        <v>60051</v>
      </c>
      <c r="AE13" s="668"/>
      <c r="AF13" s="669"/>
      <c r="AG13" s="680"/>
      <c r="AH13" s="683"/>
    </row>
    <row r="14" spans="1:36" ht="30" customHeight="1">
      <c r="A14" s="369">
        <v>12</v>
      </c>
      <c r="B14" s="305" t="s">
        <v>191</v>
      </c>
      <c r="C14" s="665" t="s">
        <v>697</v>
      </c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7"/>
      <c r="AC14" s="295"/>
      <c r="AD14" s="294">
        <f>SUM(AD15:AD19)</f>
        <v>25079</v>
      </c>
      <c r="AE14" s="349"/>
      <c r="AF14" s="294">
        <f>SUM(AF15:AF19)</f>
        <v>25079</v>
      </c>
      <c r="AG14" s="294">
        <f>SUM(AG15:AG19)</f>
        <v>284</v>
      </c>
      <c r="AH14" s="371">
        <f>SUM(AH15:AH19)</f>
        <v>25363</v>
      </c>
      <c r="AI14" s="254"/>
      <c r="AJ14" s="254"/>
    </row>
    <row r="15" spans="1:36" ht="15.75" customHeight="1">
      <c r="A15" s="369">
        <v>13</v>
      </c>
      <c r="B15" s="88" t="s">
        <v>192</v>
      </c>
      <c r="C15" s="662" t="s">
        <v>193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4"/>
      <c r="AC15" s="296"/>
      <c r="AD15" s="303">
        <v>13010</v>
      </c>
      <c r="AE15" s="349"/>
      <c r="AF15" s="354">
        <v>13010</v>
      </c>
      <c r="AG15" s="355"/>
      <c r="AH15" s="372">
        <f>SUM(AF15:AG15)</f>
        <v>13010</v>
      </c>
      <c r="AI15" s="255"/>
      <c r="AJ15" s="255"/>
    </row>
    <row r="16" spans="1:36" ht="15.75" customHeight="1">
      <c r="A16" s="369">
        <v>14</v>
      </c>
      <c r="B16" s="88" t="s">
        <v>194</v>
      </c>
      <c r="C16" s="662" t="s">
        <v>195</v>
      </c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4"/>
      <c r="AC16" s="296"/>
      <c r="AD16" s="303">
        <v>3600</v>
      </c>
      <c r="AE16" s="349"/>
      <c r="AF16" s="354">
        <v>3600</v>
      </c>
      <c r="AG16" s="355"/>
      <c r="AH16" s="372">
        <f>SUM(AF16:AG16)</f>
        <v>3600</v>
      </c>
      <c r="AI16" s="255"/>
      <c r="AJ16" s="255"/>
    </row>
    <row r="17" spans="1:36" ht="15.75" customHeight="1">
      <c r="A17" s="369">
        <v>15</v>
      </c>
      <c r="B17" s="88" t="s">
        <v>196</v>
      </c>
      <c r="C17" s="662" t="s">
        <v>197</v>
      </c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4"/>
      <c r="AC17" s="296"/>
      <c r="AD17" s="303">
        <v>6504</v>
      </c>
      <c r="AE17" s="349"/>
      <c r="AF17" s="354">
        <v>6504</v>
      </c>
      <c r="AG17" s="355">
        <v>277</v>
      </c>
      <c r="AH17" s="372">
        <f>SUM(AF17:AG17)</f>
        <v>6781</v>
      </c>
      <c r="AI17" s="255"/>
      <c r="AJ17" s="255"/>
    </row>
    <row r="18" spans="1:36" ht="15.75" customHeight="1">
      <c r="A18" s="369">
        <v>16</v>
      </c>
      <c r="B18" s="88" t="s">
        <v>198</v>
      </c>
      <c r="C18" s="662" t="s">
        <v>199</v>
      </c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4"/>
      <c r="AC18" s="296"/>
      <c r="AD18" s="303">
        <v>165</v>
      </c>
      <c r="AE18" s="349"/>
      <c r="AF18" s="354">
        <v>165</v>
      </c>
      <c r="AG18" s="355">
        <v>7</v>
      </c>
      <c r="AH18" s="372">
        <f>SUM(AF18:AG18)</f>
        <v>172</v>
      </c>
      <c r="AI18" s="255"/>
      <c r="AJ18" s="255"/>
    </row>
    <row r="19" spans="1:36" ht="15.75" customHeight="1">
      <c r="A19" s="369">
        <v>17</v>
      </c>
      <c r="B19" s="88" t="s">
        <v>200</v>
      </c>
      <c r="C19" s="662" t="s">
        <v>201</v>
      </c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4"/>
      <c r="AC19" s="296"/>
      <c r="AD19" s="303">
        <v>1800</v>
      </c>
      <c r="AE19" s="349"/>
      <c r="AF19" s="354">
        <v>1800</v>
      </c>
      <c r="AG19" s="355"/>
      <c r="AH19" s="372">
        <f>SUM(AF19:AG19)</f>
        <v>1800</v>
      </c>
      <c r="AI19" s="255"/>
      <c r="AJ19" s="255"/>
    </row>
    <row r="20" spans="1:36" ht="29.25" customHeight="1">
      <c r="A20" s="369">
        <v>18</v>
      </c>
      <c r="B20" s="305" t="s">
        <v>202</v>
      </c>
      <c r="C20" s="665" t="s">
        <v>698</v>
      </c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7"/>
      <c r="AC20" s="295"/>
      <c r="AD20" s="294">
        <f>SUM(AD21:AD23)</f>
        <v>3290</v>
      </c>
      <c r="AE20" s="349"/>
      <c r="AF20" s="294">
        <f>SUM(AF21:AF23)</f>
        <v>3290</v>
      </c>
      <c r="AG20" s="294">
        <f>SUM(AG21:AG23)</f>
        <v>93</v>
      </c>
      <c r="AH20" s="371">
        <f>SUM(AH21:AH23)</f>
        <v>3383</v>
      </c>
      <c r="AI20" s="254"/>
      <c r="AJ20" s="254"/>
    </row>
    <row r="21" spans="1:36" ht="15.75" customHeight="1">
      <c r="A21" s="369">
        <v>19</v>
      </c>
      <c r="B21" s="88" t="s">
        <v>203</v>
      </c>
      <c r="C21" s="662" t="s">
        <v>204</v>
      </c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3"/>
      <c r="Z21" s="663"/>
      <c r="AA21" s="663"/>
      <c r="AB21" s="664"/>
      <c r="AC21" s="296"/>
      <c r="AD21" s="303">
        <v>47</v>
      </c>
      <c r="AE21" s="349"/>
      <c r="AF21" s="354">
        <v>47</v>
      </c>
      <c r="AG21" s="355"/>
      <c r="AH21" s="372">
        <f>SUM(AF21:AG21)</f>
        <v>47</v>
      </c>
      <c r="AI21" s="255"/>
      <c r="AJ21" s="255"/>
    </row>
    <row r="22" spans="1:36" ht="15.75" customHeight="1">
      <c r="A22" s="369">
        <v>20</v>
      </c>
      <c r="B22" s="88" t="s">
        <v>205</v>
      </c>
      <c r="C22" s="662" t="s">
        <v>206</v>
      </c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4"/>
      <c r="AC22" s="296"/>
      <c r="AD22" s="303">
        <v>2193</v>
      </c>
      <c r="AE22" s="349"/>
      <c r="AF22" s="354">
        <v>2193</v>
      </c>
      <c r="AG22" s="355">
        <v>93</v>
      </c>
      <c r="AH22" s="372">
        <f>SUM(AF22:AG22)</f>
        <v>2286</v>
      </c>
      <c r="AI22" s="255"/>
      <c r="AJ22" s="255"/>
    </row>
    <row r="23" spans="1:36" ht="15.75" customHeight="1">
      <c r="A23" s="369">
        <v>21</v>
      </c>
      <c r="B23" s="88" t="s">
        <v>207</v>
      </c>
      <c r="C23" s="662" t="s">
        <v>208</v>
      </c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4"/>
      <c r="AC23" s="296"/>
      <c r="AD23" s="303">
        <v>1050</v>
      </c>
      <c r="AE23" s="349"/>
      <c r="AF23" s="354">
        <v>1050</v>
      </c>
      <c r="AG23" s="355"/>
      <c r="AH23" s="372">
        <f>SUM(AF23:AG23)</f>
        <v>1050</v>
      </c>
      <c r="AI23" s="255"/>
      <c r="AJ23" s="255"/>
    </row>
    <row r="24" spans="1:36" ht="33.75" customHeight="1">
      <c r="A24" s="369">
        <v>22</v>
      </c>
      <c r="B24" s="305" t="s">
        <v>209</v>
      </c>
      <c r="C24" s="665" t="s">
        <v>210</v>
      </c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7"/>
      <c r="AC24" s="295"/>
      <c r="AD24" s="294">
        <v>352</v>
      </c>
      <c r="AE24" s="349"/>
      <c r="AF24" s="354">
        <v>352</v>
      </c>
      <c r="AG24" s="356"/>
      <c r="AH24" s="372">
        <f>SUM(AF24:AG24)</f>
        <v>352</v>
      </c>
      <c r="AI24" s="254"/>
      <c r="AJ24" s="254"/>
    </row>
    <row r="25" spans="1:36" ht="30" customHeight="1">
      <c r="A25" s="369">
        <v>23</v>
      </c>
      <c r="B25" s="305" t="s">
        <v>211</v>
      </c>
      <c r="C25" s="665" t="s">
        <v>699</v>
      </c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7"/>
      <c r="AC25" s="295" t="s">
        <v>213</v>
      </c>
      <c r="AD25" s="294">
        <f>SUM(AD14+AD20+AD24)</f>
        <v>28721</v>
      </c>
      <c r="AE25" s="349"/>
      <c r="AF25" s="354">
        <f>SUM(AF14+AF20+AF24)</f>
        <v>28721</v>
      </c>
      <c r="AG25" s="354">
        <f>SUM(AG14+AG20+AG24)</f>
        <v>377</v>
      </c>
      <c r="AH25" s="371">
        <f>SUM(AH14+AH20+AH24)</f>
        <v>29098</v>
      </c>
      <c r="AI25" s="254"/>
      <c r="AJ25" s="254"/>
    </row>
    <row r="26" spans="1:34" ht="15" customHeight="1">
      <c r="A26" s="369">
        <v>24</v>
      </c>
      <c r="B26" s="88" t="s">
        <v>214</v>
      </c>
      <c r="C26" s="662" t="s">
        <v>714</v>
      </c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4"/>
      <c r="AC26" s="296"/>
      <c r="AD26" s="294">
        <v>4279</v>
      </c>
      <c r="AE26" s="668">
        <v>270</v>
      </c>
      <c r="AF26" s="669">
        <v>16121</v>
      </c>
      <c r="AG26" s="670">
        <f>AH26-AF26</f>
        <v>509</v>
      </c>
      <c r="AH26" s="658">
        <v>16630</v>
      </c>
    </row>
    <row r="27" spans="1:34" ht="15" customHeight="1">
      <c r="A27" s="369">
        <v>25</v>
      </c>
      <c r="B27" s="88"/>
      <c r="C27" s="659" t="s">
        <v>215</v>
      </c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1"/>
      <c r="AC27" s="296"/>
      <c r="AD27" s="303">
        <v>2567</v>
      </c>
      <c r="AE27" s="668"/>
      <c r="AF27" s="669"/>
      <c r="AG27" s="670"/>
      <c r="AH27" s="658"/>
    </row>
    <row r="28" spans="1:34" ht="15" customHeight="1">
      <c r="A28" s="369">
        <v>26</v>
      </c>
      <c r="B28" s="88"/>
      <c r="C28" s="659" t="s">
        <v>216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1"/>
      <c r="AC28" s="296"/>
      <c r="AD28" s="303">
        <v>1712</v>
      </c>
      <c r="AE28" s="668"/>
      <c r="AF28" s="669"/>
      <c r="AG28" s="670"/>
      <c r="AH28" s="658"/>
    </row>
    <row r="29" spans="1:34" ht="15" customHeight="1">
      <c r="A29" s="369">
        <v>27</v>
      </c>
      <c r="B29" s="88" t="s">
        <v>217</v>
      </c>
      <c r="C29" s="662" t="s">
        <v>713</v>
      </c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4"/>
      <c r="AC29" s="296"/>
      <c r="AD29" s="303">
        <f>SUM(AD30:AD31)</f>
        <v>11572</v>
      </c>
      <c r="AE29" s="668"/>
      <c r="AF29" s="669"/>
      <c r="AG29" s="670"/>
      <c r="AH29" s="658"/>
    </row>
    <row r="30" spans="1:34" ht="15" customHeight="1">
      <c r="A30" s="369">
        <v>28</v>
      </c>
      <c r="B30" s="88" t="s">
        <v>218</v>
      </c>
      <c r="C30" s="662" t="s">
        <v>219</v>
      </c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4"/>
      <c r="AC30" s="296"/>
      <c r="AD30" s="303">
        <v>7719</v>
      </c>
      <c r="AE30" s="668"/>
      <c r="AF30" s="669"/>
      <c r="AG30" s="670"/>
      <c r="AH30" s="658"/>
    </row>
    <row r="31" spans="1:34" ht="15" customHeight="1">
      <c r="A31" s="369">
        <v>29</v>
      </c>
      <c r="B31" s="88" t="s">
        <v>220</v>
      </c>
      <c r="C31" s="662" t="s">
        <v>221</v>
      </c>
      <c r="D31" s="663"/>
      <c r="E31" s="663"/>
      <c r="F31" s="663"/>
      <c r="G31" s="663"/>
      <c r="H31" s="663"/>
      <c r="I31" s="663"/>
      <c r="J31" s="663"/>
      <c r="K31" s="663"/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4"/>
      <c r="AC31" s="296"/>
      <c r="AD31" s="303">
        <v>3853</v>
      </c>
      <c r="AE31" s="668"/>
      <c r="AF31" s="669"/>
      <c r="AG31" s="670"/>
      <c r="AH31" s="658"/>
    </row>
    <row r="32" spans="1:34" ht="30.75" customHeight="1">
      <c r="A32" s="369">
        <v>30</v>
      </c>
      <c r="B32" s="305" t="s">
        <v>222</v>
      </c>
      <c r="C32" s="665" t="s">
        <v>700</v>
      </c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7"/>
      <c r="AC32" s="295" t="s">
        <v>224</v>
      </c>
      <c r="AD32" s="294">
        <f>SUM(AD26+AD29)</f>
        <v>15851</v>
      </c>
      <c r="AE32" s="668"/>
      <c r="AF32" s="669"/>
      <c r="AG32" s="670"/>
      <c r="AH32" s="658"/>
    </row>
    <row r="33" spans="1:34" ht="32.25" customHeight="1">
      <c r="A33" s="369">
        <v>31</v>
      </c>
      <c r="B33" s="305" t="s">
        <v>225</v>
      </c>
      <c r="C33" s="665" t="s">
        <v>226</v>
      </c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7"/>
      <c r="AC33" s="295" t="s">
        <v>227</v>
      </c>
      <c r="AD33" s="294">
        <v>1456</v>
      </c>
      <c r="AE33" s="349"/>
      <c r="AF33" s="350">
        <f>SUM(AD33:AE33)</f>
        <v>1456</v>
      </c>
      <c r="AG33" s="351"/>
      <c r="AH33" s="373">
        <v>1456</v>
      </c>
    </row>
    <row r="34" spans="1:34" s="89" customFormat="1" ht="28.5" customHeight="1" hidden="1">
      <c r="A34" s="369">
        <v>28</v>
      </c>
      <c r="B34" s="305" t="s">
        <v>228</v>
      </c>
      <c r="C34" s="665" t="s">
        <v>229</v>
      </c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7"/>
      <c r="AC34" s="295" t="s">
        <v>230</v>
      </c>
      <c r="AD34" s="294">
        <v>0</v>
      </c>
      <c r="AE34" s="349"/>
      <c r="AF34" s="350"/>
      <c r="AG34" s="351"/>
      <c r="AH34" s="373"/>
    </row>
    <row r="35" spans="1:34" s="89" customFormat="1" ht="28.5" customHeight="1">
      <c r="A35" s="369">
        <v>31</v>
      </c>
      <c r="B35" s="305" t="s">
        <v>734</v>
      </c>
      <c r="C35" s="665" t="s">
        <v>1040</v>
      </c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7"/>
      <c r="AC35" s="295" t="s">
        <v>1018</v>
      </c>
      <c r="AD35" s="294">
        <v>0</v>
      </c>
      <c r="AE35" s="349">
        <v>1232</v>
      </c>
      <c r="AF35" s="350">
        <f>SUM(AD35:AE35)</f>
        <v>1232</v>
      </c>
      <c r="AG35" s="357">
        <f>AH35-AF35</f>
        <v>253</v>
      </c>
      <c r="AH35" s="373">
        <v>1485</v>
      </c>
    </row>
    <row r="36" spans="1:34" s="89" customFormat="1" ht="28.5" customHeight="1">
      <c r="A36" s="369">
        <v>31</v>
      </c>
      <c r="B36" s="305" t="s">
        <v>228</v>
      </c>
      <c r="C36" s="665" t="s">
        <v>1041</v>
      </c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7"/>
      <c r="AC36" s="295" t="s">
        <v>1018</v>
      </c>
      <c r="AD36" s="294">
        <v>0</v>
      </c>
      <c r="AE36" s="349">
        <v>266</v>
      </c>
      <c r="AF36" s="350">
        <f>SUM(AD36:AE36)</f>
        <v>266</v>
      </c>
      <c r="AG36" s="351"/>
      <c r="AH36" s="373">
        <v>266</v>
      </c>
    </row>
    <row r="37" spans="1:34" s="89" customFormat="1" ht="30.75" customHeight="1">
      <c r="A37" s="374">
        <v>32</v>
      </c>
      <c r="B37" s="665" t="s">
        <v>715</v>
      </c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7"/>
      <c r="AC37" s="295" t="s">
        <v>231</v>
      </c>
      <c r="AD37" s="294">
        <f>SUM(AD13+AD25+AD32+AD33+AD34)</f>
        <v>106079</v>
      </c>
      <c r="AE37" s="294">
        <f>AE4+AE25+AE26+AE35+AE36</f>
        <v>1908</v>
      </c>
      <c r="AF37" s="294">
        <f>AF4+AF25+AF26+AF33+AF34+AF35+AF36</f>
        <v>107987</v>
      </c>
      <c r="AG37" s="294">
        <f>AG25+AG26+AG35</f>
        <v>1139</v>
      </c>
      <c r="AH37" s="371">
        <f>AH4+AH25+AH33+AH34+AH35+AH36+AH26</f>
        <v>109126</v>
      </c>
    </row>
    <row r="38" spans="1:34" ht="27.75" customHeight="1" hidden="1">
      <c r="A38" s="369">
        <v>37</v>
      </c>
      <c r="B38" s="665" t="s">
        <v>232</v>
      </c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7"/>
      <c r="AC38" s="295" t="s">
        <v>233</v>
      </c>
      <c r="AD38" s="294"/>
      <c r="AE38" s="349"/>
      <c r="AF38" s="350"/>
      <c r="AG38" s="351"/>
      <c r="AH38" s="373"/>
    </row>
    <row r="39" spans="1:34" ht="27.75" customHeight="1" hidden="1">
      <c r="A39" s="374">
        <v>38</v>
      </c>
      <c r="B39" s="665" t="s">
        <v>234</v>
      </c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7"/>
      <c r="AC39" s="295" t="s">
        <v>235</v>
      </c>
      <c r="AD39" s="294"/>
      <c r="AE39" s="349"/>
      <c r="AF39" s="350"/>
      <c r="AG39" s="351"/>
      <c r="AH39" s="373"/>
    </row>
    <row r="40" spans="1:34" ht="27.75" customHeight="1" hidden="1">
      <c r="A40" s="369">
        <v>39</v>
      </c>
      <c r="B40" s="665" t="s">
        <v>236</v>
      </c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7"/>
      <c r="AC40" s="295" t="s">
        <v>237</v>
      </c>
      <c r="AD40" s="294"/>
      <c r="AE40" s="349"/>
      <c r="AF40" s="350"/>
      <c r="AG40" s="351"/>
      <c r="AH40" s="373"/>
    </row>
    <row r="41" spans="1:34" ht="27.75" customHeight="1" hidden="1">
      <c r="A41" s="374">
        <v>37</v>
      </c>
      <c r="B41" s="665" t="s">
        <v>238</v>
      </c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7"/>
      <c r="AC41" s="295" t="s">
        <v>239</v>
      </c>
      <c r="AD41" s="294"/>
      <c r="AE41" s="349"/>
      <c r="AF41" s="350"/>
      <c r="AG41" s="351"/>
      <c r="AH41" s="373"/>
    </row>
    <row r="42" spans="1:34" ht="27.75" customHeight="1" hidden="1">
      <c r="A42" s="369">
        <v>41</v>
      </c>
      <c r="B42" s="659" t="s">
        <v>240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1"/>
      <c r="AC42" s="296"/>
      <c r="AD42" s="294"/>
      <c r="AE42" s="349"/>
      <c r="AF42" s="350"/>
      <c r="AG42" s="351"/>
      <c r="AH42" s="373"/>
    </row>
    <row r="43" spans="1:34" ht="27.75" customHeight="1" hidden="1">
      <c r="A43" s="369">
        <v>42</v>
      </c>
      <c r="B43" s="659" t="s">
        <v>241</v>
      </c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1"/>
      <c r="AC43" s="296"/>
      <c r="AD43" s="294"/>
      <c r="AE43" s="349"/>
      <c r="AF43" s="350"/>
      <c r="AG43" s="351"/>
      <c r="AH43" s="373"/>
    </row>
    <row r="44" spans="1:34" ht="27.75" customHeight="1" hidden="1">
      <c r="A44" s="374">
        <v>43</v>
      </c>
      <c r="B44" s="659" t="s">
        <v>242</v>
      </c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1"/>
      <c r="AC44" s="296"/>
      <c r="AD44" s="294"/>
      <c r="AE44" s="349"/>
      <c r="AF44" s="350"/>
      <c r="AG44" s="351"/>
      <c r="AH44" s="373"/>
    </row>
    <row r="45" spans="1:34" ht="27.75" customHeight="1" hidden="1">
      <c r="A45" s="369">
        <v>44</v>
      </c>
      <c r="B45" s="659" t="s">
        <v>243</v>
      </c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1"/>
      <c r="AC45" s="296"/>
      <c r="AD45" s="294"/>
      <c r="AE45" s="349"/>
      <c r="AF45" s="350"/>
      <c r="AG45" s="351"/>
      <c r="AH45" s="373"/>
    </row>
    <row r="46" spans="1:34" ht="27.75" customHeight="1" hidden="1">
      <c r="A46" s="374">
        <v>45</v>
      </c>
      <c r="B46" s="659" t="s">
        <v>244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1"/>
      <c r="AC46" s="296"/>
      <c r="AD46" s="294"/>
      <c r="AE46" s="349"/>
      <c r="AF46" s="350"/>
      <c r="AG46" s="351"/>
      <c r="AH46" s="373"/>
    </row>
    <row r="47" spans="1:34" ht="27.75" customHeight="1" hidden="1">
      <c r="A47" s="369">
        <v>46</v>
      </c>
      <c r="B47" s="659" t="s">
        <v>245</v>
      </c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1"/>
      <c r="AC47" s="296"/>
      <c r="AD47" s="294"/>
      <c r="AE47" s="349"/>
      <c r="AF47" s="350"/>
      <c r="AG47" s="351"/>
      <c r="AH47" s="373"/>
    </row>
    <row r="48" spans="1:34" ht="27.75" customHeight="1">
      <c r="A48" s="374">
        <v>33</v>
      </c>
      <c r="B48" s="665" t="s">
        <v>701</v>
      </c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  <c r="U48" s="666"/>
      <c r="V48" s="666"/>
      <c r="W48" s="666"/>
      <c r="X48" s="666"/>
      <c r="Y48" s="666"/>
      <c r="Z48" s="666"/>
      <c r="AA48" s="666"/>
      <c r="AB48" s="667"/>
      <c r="AC48" s="295" t="s">
        <v>247</v>
      </c>
      <c r="AD48" s="294">
        <f>SUM(AD49:AD51)</f>
        <v>5113</v>
      </c>
      <c r="AE48" s="294">
        <f>SUM(AE49:AE51)</f>
        <v>3295</v>
      </c>
      <c r="AF48" s="294">
        <f>SUM(AF49:AF51)</f>
        <v>8408</v>
      </c>
      <c r="AG48" s="294">
        <f>SUM(AG49:AG54)</f>
        <v>4032</v>
      </c>
      <c r="AH48" s="371">
        <f>AH49+AH50+AH51+AH53+AH54</f>
        <v>12440</v>
      </c>
    </row>
    <row r="49" spans="1:34" ht="12.75" customHeight="1">
      <c r="A49" s="369">
        <v>34</v>
      </c>
      <c r="B49" s="304" t="s">
        <v>248</v>
      </c>
      <c r="C49" s="684" t="s">
        <v>249</v>
      </c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296"/>
      <c r="AD49" s="303">
        <v>4072</v>
      </c>
      <c r="AE49" s="349"/>
      <c r="AF49" s="350">
        <v>4072</v>
      </c>
      <c r="AG49" s="351">
        <v>-1</v>
      </c>
      <c r="AH49" s="373">
        <f>SUM(AF49:AG49)</f>
        <v>4071</v>
      </c>
    </row>
    <row r="50" spans="1:34" ht="12.75" customHeight="1">
      <c r="A50" s="369">
        <v>35</v>
      </c>
      <c r="B50" s="304" t="s">
        <v>248</v>
      </c>
      <c r="C50" s="684" t="s">
        <v>131</v>
      </c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296"/>
      <c r="AD50" s="303">
        <v>276</v>
      </c>
      <c r="AE50" s="349"/>
      <c r="AF50" s="350">
        <v>276</v>
      </c>
      <c r="AG50" s="351"/>
      <c r="AH50" s="373">
        <f>SUM(AF50:AG50)</f>
        <v>276</v>
      </c>
    </row>
    <row r="51" spans="1:34" ht="12.75" customHeight="1">
      <c r="A51" s="374">
        <v>36</v>
      </c>
      <c r="B51" s="304"/>
      <c r="C51" s="662" t="s">
        <v>250</v>
      </c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4"/>
      <c r="AC51" s="296"/>
      <c r="AD51" s="303">
        <v>765</v>
      </c>
      <c r="AE51" s="349">
        <v>3295</v>
      </c>
      <c r="AF51" s="350">
        <v>4060</v>
      </c>
      <c r="AG51" s="357">
        <v>3423</v>
      </c>
      <c r="AH51" s="373">
        <f>SUM(AF51:AG51)</f>
        <v>7483</v>
      </c>
    </row>
    <row r="52" spans="1:34" ht="15.75" customHeight="1" hidden="1">
      <c r="A52" s="369">
        <v>42</v>
      </c>
      <c r="B52" s="659" t="s">
        <v>243</v>
      </c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1"/>
      <c r="AC52" s="296"/>
      <c r="AD52" s="294"/>
      <c r="AE52" s="349"/>
      <c r="AF52" s="350"/>
      <c r="AG52" s="351"/>
      <c r="AH52" s="373"/>
    </row>
    <row r="53" spans="1:34" ht="15.75" customHeight="1" hidden="1">
      <c r="A53" s="374" t="s">
        <v>251</v>
      </c>
      <c r="B53" s="659" t="s">
        <v>1042</v>
      </c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1"/>
      <c r="AC53" s="296"/>
      <c r="AD53" s="294"/>
      <c r="AE53" s="349"/>
      <c r="AF53" s="350"/>
      <c r="AG53" s="351">
        <v>560</v>
      </c>
      <c r="AH53" s="373">
        <v>560</v>
      </c>
    </row>
    <row r="54" spans="1:34" ht="15.75" customHeight="1" hidden="1">
      <c r="A54" s="369" t="s">
        <v>252</v>
      </c>
      <c r="B54" s="662" t="s">
        <v>1043</v>
      </c>
      <c r="C54" s="663"/>
      <c r="D54" s="663"/>
      <c r="E54" s="663"/>
      <c r="F54" s="663"/>
      <c r="G54" s="663"/>
      <c r="H54" s="663"/>
      <c r="I54" s="663"/>
      <c r="J54" s="663"/>
      <c r="K54" s="663"/>
      <c r="L54" s="663"/>
      <c r="M54" s="663"/>
      <c r="N54" s="663"/>
      <c r="O54" s="663"/>
      <c r="P54" s="663"/>
      <c r="Q54" s="663"/>
      <c r="R54" s="663"/>
      <c r="S54" s="663"/>
      <c r="T54" s="663"/>
      <c r="U54" s="663"/>
      <c r="V54" s="663"/>
      <c r="W54" s="663"/>
      <c r="X54" s="663"/>
      <c r="Y54" s="663"/>
      <c r="Z54" s="663"/>
      <c r="AA54" s="663"/>
      <c r="AB54" s="664"/>
      <c r="AC54" s="296"/>
      <c r="AD54" s="294"/>
      <c r="AE54" s="349"/>
      <c r="AF54" s="350"/>
      <c r="AG54" s="351">
        <v>50</v>
      </c>
      <c r="AH54" s="373">
        <v>50</v>
      </c>
    </row>
    <row r="55" spans="1:34" ht="30.75" customHeight="1">
      <c r="A55" s="374">
        <v>37</v>
      </c>
      <c r="B55" s="665" t="s">
        <v>702</v>
      </c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7"/>
      <c r="AC55" s="295" t="s">
        <v>253</v>
      </c>
      <c r="AD55" s="294">
        <f>SUM(AD37+AD48)</f>
        <v>111192</v>
      </c>
      <c r="AE55" s="350">
        <v>5203</v>
      </c>
      <c r="AF55" s="350">
        <v>116395</v>
      </c>
      <c r="AG55" s="294">
        <f>AG37+AG48</f>
        <v>5171</v>
      </c>
      <c r="AH55" s="371">
        <f>SUM(AH37+AH48)</f>
        <v>121566</v>
      </c>
    </row>
    <row r="56" spans="1:34" ht="12.75" customHeight="1" hidden="1">
      <c r="A56" s="374">
        <v>43</v>
      </c>
      <c r="B56" s="375"/>
      <c r="C56" s="662" t="s">
        <v>254</v>
      </c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4"/>
      <c r="AC56" s="296" t="s">
        <v>255</v>
      </c>
      <c r="AD56" s="294"/>
      <c r="AE56" s="349"/>
      <c r="AF56" s="350"/>
      <c r="AG56" s="351"/>
      <c r="AH56" s="373"/>
    </row>
    <row r="57" spans="1:34" ht="12.75" customHeight="1" hidden="1">
      <c r="A57" s="369" t="s">
        <v>256</v>
      </c>
      <c r="B57" s="299"/>
      <c r="C57" s="662" t="s">
        <v>257</v>
      </c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4"/>
      <c r="AC57" s="296" t="s">
        <v>258</v>
      </c>
      <c r="AD57" s="294"/>
      <c r="AE57" s="349"/>
      <c r="AF57" s="350"/>
      <c r="AG57" s="351"/>
      <c r="AH57" s="373"/>
    </row>
    <row r="58" spans="1:34" ht="12.75" customHeight="1" hidden="1">
      <c r="A58" s="374" t="s">
        <v>259</v>
      </c>
      <c r="B58" s="299"/>
      <c r="C58" s="662" t="s">
        <v>260</v>
      </c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3"/>
      <c r="Y58" s="663"/>
      <c r="Z58" s="663"/>
      <c r="AA58" s="663"/>
      <c r="AB58" s="664"/>
      <c r="AC58" s="296" t="s">
        <v>261</v>
      </c>
      <c r="AD58" s="294"/>
      <c r="AE58" s="349"/>
      <c r="AF58" s="350"/>
      <c r="AG58" s="351"/>
      <c r="AH58" s="373"/>
    </row>
    <row r="59" spans="1:34" ht="12.75" customHeight="1" hidden="1">
      <c r="A59" s="369">
        <v>45</v>
      </c>
      <c r="B59" s="299"/>
      <c r="C59" s="662" t="s">
        <v>262</v>
      </c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663"/>
      <c r="S59" s="663"/>
      <c r="T59" s="663"/>
      <c r="U59" s="663"/>
      <c r="V59" s="663"/>
      <c r="W59" s="663"/>
      <c r="X59" s="663"/>
      <c r="Y59" s="663"/>
      <c r="Z59" s="663"/>
      <c r="AA59" s="663"/>
      <c r="AB59" s="664"/>
      <c r="AC59" s="296" t="s">
        <v>263</v>
      </c>
      <c r="AD59" s="294"/>
      <c r="AE59" s="349"/>
      <c r="AF59" s="350"/>
      <c r="AG59" s="351"/>
      <c r="AH59" s="373"/>
    </row>
    <row r="60" spans="1:34" ht="12.75" customHeight="1" hidden="1">
      <c r="A60" s="374" t="s">
        <v>264</v>
      </c>
      <c r="B60" s="299"/>
      <c r="C60" s="662" t="s">
        <v>265</v>
      </c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3"/>
      <c r="AA60" s="663"/>
      <c r="AB60" s="664"/>
      <c r="AC60" s="296" t="s">
        <v>266</v>
      </c>
      <c r="AD60" s="294"/>
      <c r="AE60" s="349"/>
      <c r="AF60" s="350"/>
      <c r="AG60" s="351">
        <v>168</v>
      </c>
      <c r="AH60" s="373">
        <v>168</v>
      </c>
    </row>
    <row r="61" spans="1:34" ht="15.75" customHeight="1" hidden="1">
      <c r="A61" s="369">
        <v>36</v>
      </c>
      <c r="B61" s="665" t="s">
        <v>267</v>
      </c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7"/>
      <c r="AC61" s="295" t="s">
        <v>268</v>
      </c>
      <c r="AD61" s="294">
        <v>0</v>
      </c>
      <c r="AE61" s="349"/>
      <c r="AF61" s="350"/>
      <c r="AG61" s="351">
        <f>SUM(AG56:AG60)</f>
        <v>168</v>
      </c>
      <c r="AH61" s="373">
        <f>SUM(AH56:AH60)</f>
        <v>168</v>
      </c>
    </row>
    <row r="62" spans="1:34" ht="12.75" customHeight="1" hidden="1">
      <c r="A62" s="374" t="s">
        <v>269</v>
      </c>
      <c r="B62" s="299"/>
      <c r="C62" s="659" t="s">
        <v>270</v>
      </c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/>
      <c r="AA62" s="660"/>
      <c r="AB62" s="661"/>
      <c r="AC62" s="296" t="s">
        <v>271</v>
      </c>
      <c r="AD62" s="294"/>
      <c r="AE62" s="349"/>
      <c r="AF62" s="350"/>
      <c r="AG62" s="351"/>
      <c r="AH62" s="373"/>
    </row>
    <row r="63" spans="1:34" ht="12.75" customHeight="1" hidden="1">
      <c r="A63" s="369" t="s">
        <v>272</v>
      </c>
      <c r="B63" s="299"/>
      <c r="C63" s="659" t="s">
        <v>273</v>
      </c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1"/>
      <c r="AC63" s="296" t="s">
        <v>274</v>
      </c>
      <c r="AD63" s="294"/>
      <c r="AE63" s="349"/>
      <c r="AF63" s="350"/>
      <c r="AG63" s="351"/>
      <c r="AH63" s="373"/>
    </row>
    <row r="64" spans="1:34" ht="12.75" customHeight="1" hidden="1">
      <c r="A64" s="374" t="s">
        <v>275</v>
      </c>
      <c r="B64" s="299"/>
      <c r="C64" s="662" t="s">
        <v>276</v>
      </c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4"/>
      <c r="AC64" s="296" t="s">
        <v>277</v>
      </c>
      <c r="AD64" s="294"/>
      <c r="AE64" s="349"/>
      <c r="AF64" s="350"/>
      <c r="AG64" s="351"/>
      <c r="AH64" s="373"/>
    </row>
    <row r="65" spans="1:34" s="91" customFormat="1" ht="12.75" customHeight="1" hidden="1">
      <c r="A65" s="369">
        <v>54</v>
      </c>
      <c r="B65" s="299"/>
      <c r="C65" s="662" t="s">
        <v>278</v>
      </c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663"/>
      <c r="AA65" s="663"/>
      <c r="AB65" s="664"/>
      <c r="AC65" s="296" t="s">
        <v>279</v>
      </c>
      <c r="AD65" s="294"/>
      <c r="AE65" s="349"/>
      <c r="AF65" s="350"/>
      <c r="AG65" s="351"/>
      <c r="AH65" s="373"/>
    </row>
    <row r="66" spans="1:34" ht="12.75" customHeight="1" hidden="1">
      <c r="A66" s="374" t="s">
        <v>280</v>
      </c>
      <c r="B66" s="299"/>
      <c r="C66" s="662" t="s">
        <v>281</v>
      </c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4"/>
      <c r="AC66" s="296" t="s">
        <v>282</v>
      </c>
      <c r="AD66" s="294"/>
      <c r="AE66" s="349"/>
      <c r="AF66" s="350"/>
      <c r="AG66" s="351"/>
      <c r="AH66" s="373"/>
    </row>
    <row r="67" spans="1:34" ht="15.75" customHeight="1">
      <c r="A67" s="374">
        <v>38</v>
      </c>
      <c r="B67" s="299"/>
      <c r="C67" s="662" t="s">
        <v>285</v>
      </c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4"/>
      <c r="AC67" s="296"/>
      <c r="AD67" s="303">
        <v>171</v>
      </c>
      <c r="AE67" s="349"/>
      <c r="AF67" s="350">
        <v>171</v>
      </c>
      <c r="AG67" s="357">
        <v>0</v>
      </c>
      <c r="AH67" s="373">
        <f>SUM(AF67:AG67)</f>
        <v>171</v>
      </c>
    </row>
    <row r="68" spans="1:34" ht="15.75" customHeight="1">
      <c r="A68" s="369">
        <v>39</v>
      </c>
      <c r="B68" s="299"/>
      <c r="C68" s="662" t="s">
        <v>286</v>
      </c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4"/>
      <c r="AC68" s="296"/>
      <c r="AD68" s="303">
        <v>5250</v>
      </c>
      <c r="AE68" s="349"/>
      <c r="AF68" s="350">
        <v>5250</v>
      </c>
      <c r="AG68" s="357">
        <f>AH68-AF68</f>
        <v>-157</v>
      </c>
      <c r="AH68" s="373">
        <v>5093</v>
      </c>
    </row>
    <row r="69" spans="1:34" ht="17.25" customHeight="1">
      <c r="A69" s="369">
        <v>40</v>
      </c>
      <c r="B69" s="665" t="s">
        <v>704</v>
      </c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7"/>
      <c r="AC69" s="295" t="s">
        <v>284</v>
      </c>
      <c r="AD69" s="294">
        <f>SUM(AD67:AD68)</f>
        <v>5421</v>
      </c>
      <c r="AE69" s="349"/>
      <c r="AF69" s="350">
        <v>5421</v>
      </c>
      <c r="AG69" s="352">
        <f>SUM(AG67:AG68)</f>
        <v>-157</v>
      </c>
      <c r="AH69" s="373">
        <f>SUM(AF69:AG69)</f>
        <v>5264</v>
      </c>
    </row>
    <row r="70" spans="1:34" ht="15.75" customHeight="1">
      <c r="A70" s="369">
        <v>41</v>
      </c>
      <c r="B70" s="299"/>
      <c r="C70" s="662" t="s">
        <v>716</v>
      </c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3"/>
      <c r="Y70" s="663"/>
      <c r="Z70" s="663"/>
      <c r="AA70" s="663"/>
      <c r="AB70" s="664"/>
      <c r="AC70" s="295" t="s">
        <v>287</v>
      </c>
      <c r="AD70" s="294">
        <f>SUM(AD71)</f>
        <v>12500</v>
      </c>
      <c r="AE70" s="349"/>
      <c r="AF70" s="350">
        <v>12500</v>
      </c>
      <c r="AG70" s="357">
        <f>AH70-AF70</f>
        <v>500</v>
      </c>
      <c r="AH70" s="373">
        <v>13000</v>
      </c>
    </row>
    <row r="71" spans="1:34" ht="15.75" customHeight="1">
      <c r="A71" s="374">
        <v>42</v>
      </c>
      <c r="B71" s="299"/>
      <c r="C71" s="659" t="s">
        <v>1044</v>
      </c>
      <c r="D71" s="660"/>
      <c r="E71" s="660"/>
      <c r="F71" s="660"/>
      <c r="G71" s="660"/>
      <c r="H71" s="660"/>
      <c r="I71" s="660"/>
      <c r="J71" s="660"/>
      <c r="K71" s="660"/>
      <c r="L71" s="660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0"/>
      <c r="AA71" s="660"/>
      <c r="AB71" s="661"/>
      <c r="AC71" s="296"/>
      <c r="AD71" s="303">
        <v>12500</v>
      </c>
      <c r="AE71" s="349"/>
      <c r="AF71" s="350">
        <v>12500</v>
      </c>
      <c r="AG71" s="357">
        <f>AH71-AF71</f>
        <v>500</v>
      </c>
      <c r="AH71" s="373">
        <v>13000</v>
      </c>
    </row>
    <row r="72" spans="1:34" ht="12.75" customHeight="1" hidden="1">
      <c r="A72" s="369">
        <v>43</v>
      </c>
      <c r="B72" s="299"/>
      <c r="C72" s="662" t="s">
        <v>289</v>
      </c>
      <c r="D72" s="663"/>
      <c r="E72" s="663"/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663"/>
      <c r="S72" s="663"/>
      <c r="T72" s="663"/>
      <c r="U72" s="663"/>
      <c r="V72" s="663"/>
      <c r="W72" s="663"/>
      <c r="X72" s="663"/>
      <c r="Y72" s="663"/>
      <c r="Z72" s="663"/>
      <c r="AA72" s="663"/>
      <c r="AB72" s="664"/>
      <c r="AC72" s="296"/>
      <c r="AD72" s="294"/>
      <c r="AE72" s="349"/>
      <c r="AF72" s="350"/>
      <c r="AG72" s="357"/>
      <c r="AH72" s="373"/>
    </row>
    <row r="73" spans="1:34" ht="12.75" customHeight="1" hidden="1">
      <c r="A73" s="369">
        <v>44</v>
      </c>
      <c r="B73" s="299"/>
      <c r="C73" s="662" t="s">
        <v>290</v>
      </c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4"/>
      <c r="AC73" s="296" t="s">
        <v>291</v>
      </c>
      <c r="AD73" s="294"/>
      <c r="AE73" s="349"/>
      <c r="AF73" s="350"/>
      <c r="AG73" s="357"/>
      <c r="AH73" s="373"/>
    </row>
    <row r="74" spans="1:34" ht="12.75" customHeight="1" hidden="1">
      <c r="A74" s="374">
        <v>45</v>
      </c>
      <c r="B74" s="299"/>
      <c r="C74" s="662" t="s">
        <v>292</v>
      </c>
      <c r="D74" s="663"/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663"/>
      <c r="S74" s="663"/>
      <c r="T74" s="663"/>
      <c r="U74" s="663"/>
      <c r="V74" s="663"/>
      <c r="W74" s="663"/>
      <c r="X74" s="663"/>
      <c r="Y74" s="663"/>
      <c r="Z74" s="663"/>
      <c r="AA74" s="663"/>
      <c r="AB74" s="664"/>
      <c r="AC74" s="296" t="s">
        <v>293</v>
      </c>
      <c r="AD74" s="294"/>
      <c r="AE74" s="349"/>
      <c r="AF74" s="350"/>
      <c r="AG74" s="357"/>
      <c r="AH74" s="373"/>
    </row>
    <row r="75" spans="1:34" ht="15.75" customHeight="1">
      <c r="A75" s="369">
        <v>43</v>
      </c>
      <c r="B75" s="299"/>
      <c r="C75" s="662" t="s">
        <v>717</v>
      </c>
      <c r="D75" s="663"/>
      <c r="E75" s="663"/>
      <c r="F75" s="663"/>
      <c r="G75" s="663"/>
      <c r="H75" s="663"/>
      <c r="I75" s="663"/>
      <c r="J75" s="663"/>
      <c r="K75" s="663"/>
      <c r="L75" s="663"/>
      <c r="M75" s="663"/>
      <c r="N75" s="663"/>
      <c r="O75" s="663"/>
      <c r="P75" s="663"/>
      <c r="Q75" s="663"/>
      <c r="R75" s="663"/>
      <c r="S75" s="663"/>
      <c r="T75" s="663"/>
      <c r="U75" s="663"/>
      <c r="V75" s="663"/>
      <c r="W75" s="663"/>
      <c r="X75" s="663"/>
      <c r="Y75" s="663"/>
      <c r="Z75" s="663"/>
      <c r="AA75" s="663"/>
      <c r="AB75" s="664"/>
      <c r="AC75" s="295" t="s">
        <v>294</v>
      </c>
      <c r="AD75" s="294">
        <f>SUM(AD76)</f>
        <v>4300</v>
      </c>
      <c r="AE75" s="349"/>
      <c r="AF75" s="350">
        <v>4300</v>
      </c>
      <c r="AG75" s="357">
        <f>AH75-AF75</f>
        <v>77</v>
      </c>
      <c r="AH75" s="373">
        <v>4377</v>
      </c>
    </row>
    <row r="76" spans="1:34" ht="15.75" customHeight="1">
      <c r="A76" s="369">
        <v>44</v>
      </c>
      <c r="B76" s="299"/>
      <c r="C76" s="659" t="s">
        <v>295</v>
      </c>
      <c r="D76" s="660"/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0"/>
      <c r="AA76" s="660"/>
      <c r="AB76" s="661"/>
      <c r="AC76" s="296"/>
      <c r="AD76" s="303">
        <v>4300</v>
      </c>
      <c r="AE76" s="349"/>
      <c r="AF76" s="350">
        <v>4300</v>
      </c>
      <c r="AG76" s="357">
        <f>AH76-AF76</f>
        <v>77</v>
      </c>
      <c r="AH76" s="373">
        <v>4377</v>
      </c>
    </row>
    <row r="77" spans="1:34" ht="15.75" customHeight="1">
      <c r="A77" s="374">
        <v>45</v>
      </c>
      <c r="B77" s="299"/>
      <c r="C77" s="662" t="s">
        <v>705</v>
      </c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3"/>
      <c r="S77" s="663"/>
      <c r="T77" s="663"/>
      <c r="U77" s="663"/>
      <c r="V77" s="663"/>
      <c r="W77" s="663"/>
      <c r="X77" s="663"/>
      <c r="Y77" s="663"/>
      <c r="Z77" s="663"/>
      <c r="AA77" s="663"/>
      <c r="AB77" s="664"/>
      <c r="AC77" s="295" t="s">
        <v>296</v>
      </c>
      <c r="AD77" s="294">
        <f>SUM(AD78:AD79)</f>
        <v>850</v>
      </c>
      <c r="AE77" s="349"/>
      <c r="AF77" s="350">
        <v>850</v>
      </c>
      <c r="AG77" s="357">
        <f>AH77-AF77</f>
        <v>153</v>
      </c>
      <c r="AH77" s="373">
        <v>1003</v>
      </c>
    </row>
    <row r="78" spans="1:34" ht="15.75" customHeight="1">
      <c r="A78" s="369">
        <v>46</v>
      </c>
      <c r="B78" s="299"/>
      <c r="C78" s="659" t="s">
        <v>297</v>
      </c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1"/>
      <c r="AC78" s="296"/>
      <c r="AD78" s="303">
        <v>450</v>
      </c>
      <c r="AE78" s="349"/>
      <c r="AF78" s="350">
        <v>450</v>
      </c>
      <c r="AG78" s="357">
        <f>AH78-AF78</f>
        <v>168</v>
      </c>
      <c r="AH78" s="373">
        <v>618</v>
      </c>
    </row>
    <row r="79" spans="1:34" ht="15.75" customHeight="1">
      <c r="A79" s="369">
        <v>47</v>
      </c>
      <c r="B79" s="299"/>
      <c r="C79" s="659" t="s">
        <v>298</v>
      </c>
      <c r="D79" s="660"/>
      <c r="E79" s="660"/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/>
      <c r="AA79" s="660"/>
      <c r="AB79" s="661"/>
      <c r="AC79" s="296"/>
      <c r="AD79" s="303">
        <v>400</v>
      </c>
      <c r="AE79" s="349"/>
      <c r="AF79" s="350">
        <v>400</v>
      </c>
      <c r="AG79" s="357">
        <f>AH79-AF79</f>
        <v>-15</v>
      </c>
      <c r="AH79" s="373">
        <v>385</v>
      </c>
    </row>
    <row r="80" spans="1:34" ht="15.75" customHeight="1">
      <c r="A80" s="374">
        <v>48</v>
      </c>
      <c r="B80" s="665" t="s">
        <v>706</v>
      </c>
      <c r="C80" s="666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7"/>
      <c r="AC80" s="295" t="s">
        <v>300</v>
      </c>
      <c r="AD80" s="294">
        <f>SUM(AD70+AD75+AD77)</f>
        <v>17650</v>
      </c>
      <c r="AE80" s="349"/>
      <c r="AF80" s="294">
        <f>SUM(AF70+AF75+AF77)</f>
        <v>17650</v>
      </c>
      <c r="AG80" s="294">
        <f>SUM(AG70+AG75+AG77)</f>
        <v>730</v>
      </c>
      <c r="AH80" s="376">
        <f>SUM(AH70+AH75+AH77)</f>
        <v>18380</v>
      </c>
    </row>
    <row r="81" spans="1:34" s="101" customFormat="1" ht="30.75" customHeight="1">
      <c r="A81" s="374"/>
      <c r="B81" s="300"/>
      <c r="C81" s="663" t="s">
        <v>1045</v>
      </c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2"/>
      <c r="AC81" s="295"/>
      <c r="AD81" s="294"/>
      <c r="AE81" s="349"/>
      <c r="AF81" s="294"/>
      <c r="AG81" s="349">
        <v>255</v>
      </c>
      <c r="AH81" s="373">
        <v>255</v>
      </c>
    </row>
    <row r="82" spans="1:34" ht="15.75" customHeight="1">
      <c r="A82" s="377">
        <v>49</v>
      </c>
      <c r="B82" s="688" t="s">
        <v>707</v>
      </c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/>
      <c r="T82" s="689"/>
      <c r="U82" s="689"/>
      <c r="V82" s="689"/>
      <c r="W82" s="689"/>
      <c r="X82" s="689"/>
      <c r="Y82" s="689"/>
      <c r="Z82" s="689"/>
      <c r="AA82" s="689"/>
      <c r="AB82" s="690"/>
      <c r="AC82" s="358" t="s">
        <v>301</v>
      </c>
      <c r="AD82" s="359">
        <f>SUM(AD69+AD80)</f>
        <v>23071</v>
      </c>
      <c r="AE82" s="360"/>
      <c r="AF82" s="253">
        <f>AF69+AF80+AF81</f>
        <v>23071</v>
      </c>
      <c r="AG82" s="253">
        <f>AG69+AG80+AG81</f>
        <v>828</v>
      </c>
      <c r="AH82" s="378">
        <f>AH69+AH80+AH81</f>
        <v>23899</v>
      </c>
    </row>
    <row r="83" spans="1:34" ht="15.75" customHeight="1">
      <c r="A83" s="369">
        <v>50</v>
      </c>
      <c r="B83" s="299"/>
      <c r="C83" s="685" t="s">
        <v>302</v>
      </c>
      <c r="D83" s="686"/>
      <c r="E83" s="686"/>
      <c r="F83" s="686"/>
      <c r="G83" s="686"/>
      <c r="H83" s="686"/>
      <c r="I83" s="686"/>
      <c r="J83" s="686"/>
      <c r="K83" s="686"/>
      <c r="L83" s="686"/>
      <c r="M83" s="686"/>
      <c r="N83" s="686"/>
      <c r="O83" s="686"/>
      <c r="P83" s="686"/>
      <c r="Q83" s="686"/>
      <c r="R83" s="686"/>
      <c r="S83" s="686"/>
      <c r="T83" s="686"/>
      <c r="U83" s="686"/>
      <c r="V83" s="686"/>
      <c r="W83" s="686"/>
      <c r="X83" s="686"/>
      <c r="Y83" s="686"/>
      <c r="Z83" s="686"/>
      <c r="AA83" s="686"/>
      <c r="AB83" s="687"/>
      <c r="AC83" s="295" t="s">
        <v>303</v>
      </c>
      <c r="AD83" s="294">
        <v>3966</v>
      </c>
      <c r="AE83" s="349"/>
      <c r="AF83" s="350">
        <v>3966</v>
      </c>
      <c r="AG83" s="357">
        <f>AH83-AF83</f>
        <v>2708</v>
      </c>
      <c r="AH83" s="373">
        <v>6674</v>
      </c>
    </row>
    <row r="84" spans="1:34" ht="15.75" customHeight="1">
      <c r="A84" s="374">
        <v>51</v>
      </c>
      <c r="B84" s="299"/>
      <c r="C84" s="685" t="s">
        <v>304</v>
      </c>
      <c r="D84" s="686"/>
      <c r="E84" s="686"/>
      <c r="F84" s="686"/>
      <c r="G84" s="686"/>
      <c r="H84" s="686"/>
      <c r="I84" s="686"/>
      <c r="J84" s="686"/>
      <c r="K84" s="686"/>
      <c r="L84" s="686"/>
      <c r="M84" s="686"/>
      <c r="N84" s="686"/>
      <c r="O84" s="686"/>
      <c r="P84" s="686"/>
      <c r="Q84" s="686"/>
      <c r="R84" s="686"/>
      <c r="S84" s="686"/>
      <c r="T84" s="686"/>
      <c r="U84" s="686"/>
      <c r="V84" s="686"/>
      <c r="W84" s="686"/>
      <c r="X84" s="686"/>
      <c r="Y84" s="686"/>
      <c r="Z84" s="686"/>
      <c r="AA84" s="686"/>
      <c r="AB84" s="687"/>
      <c r="AC84" s="295" t="s">
        <v>305</v>
      </c>
      <c r="AD84" s="294">
        <v>600</v>
      </c>
      <c r="AE84" s="349"/>
      <c r="AF84" s="350">
        <v>600</v>
      </c>
      <c r="AG84" s="357">
        <f>AH84-AF84</f>
        <v>-600</v>
      </c>
      <c r="AH84" s="373"/>
    </row>
    <row r="85" spans="1:34" ht="15.75" customHeight="1">
      <c r="A85" s="369">
        <v>52</v>
      </c>
      <c r="B85" s="299"/>
      <c r="C85" s="685" t="s">
        <v>306</v>
      </c>
      <c r="D85" s="686"/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686"/>
      <c r="P85" s="686"/>
      <c r="Q85" s="686"/>
      <c r="R85" s="686"/>
      <c r="S85" s="686"/>
      <c r="T85" s="686"/>
      <c r="U85" s="686"/>
      <c r="V85" s="686"/>
      <c r="W85" s="686"/>
      <c r="X85" s="686"/>
      <c r="Y85" s="686"/>
      <c r="Z85" s="686"/>
      <c r="AA85" s="686"/>
      <c r="AB85" s="687"/>
      <c r="AC85" s="295" t="s">
        <v>307</v>
      </c>
      <c r="AD85" s="294">
        <v>325</v>
      </c>
      <c r="AE85" s="349"/>
      <c r="AF85" s="350">
        <v>325</v>
      </c>
      <c r="AG85" s="357">
        <f>AH85-AF85</f>
        <v>918</v>
      </c>
      <c r="AH85" s="373">
        <v>1243</v>
      </c>
    </row>
    <row r="86" spans="1:34" ht="15.75" customHeight="1">
      <c r="A86" s="374">
        <v>53</v>
      </c>
      <c r="B86" s="299"/>
      <c r="C86" s="685" t="s">
        <v>308</v>
      </c>
      <c r="D86" s="686"/>
      <c r="E86" s="686"/>
      <c r="F86" s="686"/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6"/>
      <c r="T86" s="686"/>
      <c r="U86" s="686"/>
      <c r="V86" s="686"/>
      <c r="W86" s="686"/>
      <c r="X86" s="686"/>
      <c r="Y86" s="686"/>
      <c r="Z86" s="686"/>
      <c r="AA86" s="686"/>
      <c r="AB86" s="687"/>
      <c r="AC86" s="295" t="s">
        <v>309</v>
      </c>
      <c r="AD86" s="294">
        <v>5278</v>
      </c>
      <c r="AE86" s="349"/>
      <c r="AF86" s="350">
        <v>5278</v>
      </c>
      <c r="AG86" s="357">
        <f>AH86-AF86</f>
        <v>1118</v>
      </c>
      <c r="AH86" s="373">
        <v>6396</v>
      </c>
    </row>
    <row r="87" spans="1:34" ht="30.75" customHeight="1">
      <c r="A87" s="369">
        <v>54</v>
      </c>
      <c r="B87" s="299"/>
      <c r="C87" s="685" t="s">
        <v>310</v>
      </c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6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7"/>
      <c r="AC87" s="295" t="s">
        <v>311</v>
      </c>
      <c r="AD87" s="294">
        <v>1200</v>
      </c>
      <c r="AE87" s="349"/>
      <c r="AF87" s="350">
        <v>1200</v>
      </c>
      <c r="AG87" s="357">
        <f>AH87-AF87</f>
        <v>-649</v>
      </c>
      <c r="AH87" s="373">
        <v>551</v>
      </c>
    </row>
    <row r="88" spans="1:34" ht="15.75" customHeight="1" hidden="1">
      <c r="A88" s="369"/>
      <c r="B88" s="299"/>
      <c r="C88" s="686" t="s">
        <v>1046</v>
      </c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8"/>
      <c r="AC88" s="295"/>
      <c r="AD88" s="294"/>
      <c r="AE88" s="349"/>
      <c r="AF88" s="350"/>
      <c r="AG88" s="357">
        <v>40</v>
      </c>
      <c r="AH88" s="373">
        <v>40</v>
      </c>
    </row>
    <row r="89" spans="1:34" ht="15.75" customHeight="1" hidden="1">
      <c r="A89" s="369"/>
      <c r="B89" s="299"/>
      <c r="C89" s="686" t="s">
        <v>1047</v>
      </c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8"/>
      <c r="AC89" s="295"/>
      <c r="AD89" s="294"/>
      <c r="AE89" s="349"/>
      <c r="AF89" s="350"/>
      <c r="AG89" s="357">
        <v>8</v>
      </c>
      <c r="AH89" s="373">
        <v>8</v>
      </c>
    </row>
    <row r="90" spans="1:34" ht="15.75" customHeight="1" hidden="1">
      <c r="A90" s="369">
        <v>55</v>
      </c>
      <c r="B90" s="691" t="s">
        <v>708</v>
      </c>
      <c r="C90" s="692"/>
      <c r="D90" s="692"/>
      <c r="E90" s="692"/>
      <c r="F90" s="692"/>
      <c r="G90" s="692"/>
      <c r="H90" s="692"/>
      <c r="I90" s="692"/>
      <c r="J90" s="692"/>
      <c r="K90" s="692"/>
      <c r="L90" s="692"/>
      <c r="M90" s="692"/>
      <c r="N90" s="692"/>
      <c r="O90" s="692"/>
      <c r="P90" s="692"/>
      <c r="Q90" s="692"/>
      <c r="R90" s="692"/>
      <c r="S90" s="692"/>
      <c r="T90" s="692"/>
      <c r="U90" s="692"/>
      <c r="V90" s="692"/>
      <c r="W90" s="692"/>
      <c r="X90" s="692"/>
      <c r="Y90" s="692"/>
      <c r="Z90" s="692"/>
      <c r="AA90" s="692"/>
      <c r="AB90" s="693"/>
      <c r="AC90" s="295" t="s">
        <v>312</v>
      </c>
      <c r="AD90" s="294">
        <f>SUM(AD83:AD87)</f>
        <v>11369</v>
      </c>
      <c r="AE90" s="349"/>
      <c r="AF90" s="350">
        <v>11369</v>
      </c>
      <c r="AG90" s="352">
        <f>SUM(AG83:AG89)</f>
        <v>3543</v>
      </c>
      <c r="AH90" s="373">
        <f>SUM(AH83:AH89)</f>
        <v>14912</v>
      </c>
    </row>
    <row r="91" spans="1:34" ht="15.75" customHeight="1" hidden="1">
      <c r="A91" s="369">
        <v>70</v>
      </c>
      <c r="B91" s="299"/>
      <c r="C91" s="685" t="s">
        <v>313</v>
      </c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7"/>
      <c r="AC91" s="296" t="s">
        <v>314</v>
      </c>
      <c r="AD91" s="294"/>
      <c r="AE91" s="349"/>
      <c r="AF91" s="350"/>
      <c r="AG91" s="351"/>
      <c r="AH91" s="373"/>
    </row>
    <row r="92" spans="1:34" ht="15.75" customHeight="1" hidden="1">
      <c r="A92" s="369" t="s">
        <v>315</v>
      </c>
      <c r="B92" s="299"/>
      <c r="C92" s="685" t="s">
        <v>316</v>
      </c>
      <c r="D92" s="686"/>
      <c r="E92" s="686"/>
      <c r="F92" s="686"/>
      <c r="G92" s="686"/>
      <c r="H92" s="686"/>
      <c r="I92" s="686"/>
      <c r="J92" s="686"/>
      <c r="K92" s="686"/>
      <c r="L92" s="686"/>
      <c r="M92" s="686"/>
      <c r="N92" s="686"/>
      <c r="O92" s="686"/>
      <c r="P92" s="686"/>
      <c r="Q92" s="686"/>
      <c r="R92" s="686"/>
      <c r="S92" s="686"/>
      <c r="T92" s="686"/>
      <c r="U92" s="686"/>
      <c r="V92" s="686"/>
      <c r="W92" s="686"/>
      <c r="X92" s="686"/>
      <c r="Y92" s="686"/>
      <c r="Z92" s="686"/>
      <c r="AA92" s="686"/>
      <c r="AB92" s="687"/>
      <c r="AC92" s="296" t="s">
        <v>317</v>
      </c>
      <c r="AD92" s="294"/>
      <c r="AE92" s="349"/>
      <c r="AF92" s="350"/>
      <c r="AG92" s="351"/>
      <c r="AH92" s="373"/>
    </row>
    <row r="93" spans="1:34" ht="15.75" customHeight="1" hidden="1">
      <c r="A93" s="374" t="s">
        <v>318</v>
      </c>
      <c r="B93" s="299"/>
      <c r="C93" s="685" t="s">
        <v>319</v>
      </c>
      <c r="D93" s="686"/>
      <c r="E93" s="686"/>
      <c r="F93" s="686"/>
      <c r="G93" s="686"/>
      <c r="H93" s="686"/>
      <c r="I93" s="686"/>
      <c r="J93" s="686"/>
      <c r="K93" s="686"/>
      <c r="L93" s="686"/>
      <c r="M93" s="686"/>
      <c r="N93" s="686"/>
      <c r="O93" s="686"/>
      <c r="P93" s="686"/>
      <c r="Q93" s="686"/>
      <c r="R93" s="686"/>
      <c r="S93" s="686"/>
      <c r="T93" s="686"/>
      <c r="U93" s="686"/>
      <c r="V93" s="686"/>
      <c r="W93" s="686"/>
      <c r="X93" s="686"/>
      <c r="Y93" s="686"/>
      <c r="Z93" s="686"/>
      <c r="AA93" s="686"/>
      <c r="AB93" s="687"/>
      <c r="AC93" s="296" t="s">
        <v>320</v>
      </c>
      <c r="AD93" s="294"/>
      <c r="AE93" s="349"/>
      <c r="AF93" s="350"/>
      <c r="AG93" s="351"/>
      <c r="AH93" s="373"/>
    </row>
    <row r="94" spans="1:34" ht="15.75" customHeight="1" hidden="1">
      <c r="A94" s="369">
        <v>56</v>
      </c>
      <c r="B94" s="299"/>
      <c r="C94" s="685" t="s">
        <v>321</v>
      </c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6"/>
      <c r="U94" s="686"/>
      <c r="V94" s="686"/>
      <c r="W94" s="686"/>
      <c r="X94" s="686"/>
      <c r="Y94" s="686"/>
      <c r="Z94" s="686"/>
      <c r="AA94" s="686"/>
      <c r="AB94" s="687"/>
      <c r="AC94" s="296" t="s">
        <v>322</v>
      </c>
      <c r="AD94" s="294"/>
      <c r="AE94" s="349"/>
      <c r="AF94" s="350"/>
      <c r="AG94" s="351"/>
      <c r="AH94" s="373"/>
    </row>
    <row r="95" spans="1:34" ht="15.75" customHeight="1" hidden="1">
      <c r="A95" s="374">
        <v>71</v>
      </c>
      <c r="B95" s="299"/>
      <c r="C95" s="685" t="s">
        <v>323</v>
      </c>
      <c r="D95" s="686"/>
      <c r="E95" s="686"/>
      <c r="F95" s="686"/>
      <c r="G95" s="686"/>
      <c r="H95" s="686"/>
      <c r="I95" s="686"/>
      <c r="J95" s="686"/>
      <c r="K95" s="686"/>
      <c r="L95" s="686"/>
      <c r="M95" s="686"/>
      <c r="N95" s="686"/>
      <c r="O95" s="686"/>
      <c r="P95" s="686"/>
      <c r="Q95" s="686"/>
      <c r="R95" s="686"/>
      <c r="S95" s="686"/>
      <c r="T95" s="686"/>
      <c r="U95" s="686"/>
      <c r="V95" s="686"/>
      <c r="W95" s="686"/>
      <c r="X95" s="686"/>
      <c r="Y95" s="686"/>
      <c r="Z95" s="686"/>
      <c r="AA95" s="686"/>
      <c r="AB95" s="687"/>
      <c r="AC95" s="296" t="s">
        <v>324</v>
      </c>
      <c r="AD95" s="294"/>
      <c r="AE95" s="349"/>
      <c r="AF95" s="350"/>
      <c r="AG95" s="351"/>
      <c r="AH95" s="373"/>
    </row>
    <row r="96" spans="1:34" ht="15.75" customHeight="1" hidden="1">
      <c r="A96" s="369">
        <v>57</v>
      </c>
      <c r="B96" s="662" t="s">
        <v>325</v>
      </c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3"/>
      <c r="O96" s="663"/>
      <c r="P96" s="663"/>
      <c r="Q96" s="663"/>
      <c r="R96" s="663"/>
      <c r="S96" s="663"/>
      <c r="T96" s="663"/>
      <c r="U96" s="663"/>
      <c r="V96" s="663"/>
      <c r="W96" s="663"/>
      <c r="X96" s="663"/>
      <c r="Y96" s="663"/>
      <c r="Z96" s="663"/>
      <c r="AA96" s="663"/>
      <c r="AB96" s="664"/>
      <c r="AC96" s="296" t="s">
        <v>326</v>
      </c>
      <c r="AD96" s="294">
        <v>0</v>
      </c>
      <c r="AE96" s="349"/>
      <c r="AF96" s="350"/>
      <c r="AG96" s="351"/>
      <c r="AH96" s="373"/>
    </row>
    <row r="97" spans="1:34" ht="15.75" customHeight="1" hidden="1">
      <c r="A97" s="374" t="s">
        <v>327</v>
      </c>
      <c r="B97" s="299"/>
      <c r="C97" s="685" t="s">
        <v>328</v>
      </c>
      <c r="D97" s="686"/>
      <c r="E97" s="686"/>
      <c r="F97" s="686"/>
      <c r="G97" s="686"/>
      <c r="H97" s="686"/>
      <c r="I97" s="686"/>
      <c r="J97" s="686"/>
      <c r="K97" s="686"/>
      <c r="L97" s="686"/>
      <c r="M97" s="686"/>
      <c r="N97" s="686"/>
      <c r="O97" s="686"/>
      <c r="P97" s="686"/>
      <c r="Q97" s="686"/>
      <c r="R97" s="686"/>
      <c r="S97" s="686"/>
      <c r="T97" s="686"/>
      <c r="U97" s="686"/>
      <c r="V97" s="686"/>
      <c r="W97" s="686"/>
      <c r="X97" s="686"/>
      <c r="Y97" s="686"/>
      <c r="Z97" s="686"/>
      <c r="AA97" s="686"/>
      <c r="AB97" s="687"/>
      <c r="AC97" s="296" t="s">
        <v>329</v>
      </c>
      <c r="AD97" s="294"/>
      <c r="AE97" s="349"/>
      <c r="AF97" s="350"/>
      <c r="AG97" s="351"/>
      <c r="AH97" s="373"/>
    </row>
    <row r="98" spans="1:34" ht="15.75" customHeight="1" hidden="1">
      <c r="A98" s="369" t="s">
        <v>330</v>
      </c>
      <c r="B98" s="299"/>
      <c r="C98" s="662" t="s">
        <v>331</v>
      </c>
      <c r="D98" s="663"/>
      <c r="E98" s="663"/>
      <c r="F98" s="663"/>
      <c r="G98" s="663"/>
      <c r="H98" s="663"/>
      <c r="I98" s="663"/>
      <c r="J98" s="663"/>
      <c r="K98" s="663"/>
      <c r="L98" s="663"/>
      <c r="M98" s="663"/>
      <c r="N98" s="663"/>
      <c r="O98" s="663"/>
      <c r="P98" s="663"/>
      <c r="Q98" s="663"/>
      <c r="R98" s="663"/>
      <c r="S98" s="663"/>
      <c r="T98" s="663"/>
      <c r="U98" s="663"/>
      <c r="V98" s="663"/>
      <c r="W98" s="663"/>
      <c r="X98" s="663"/>
      <c r="Y98" s="663"/>
      <c r="Z98" s="663"/>
      <c r="AA98" s="663"/>
      <c r="AB98" s="664"/>
      <c r="AC98" s="296" t="s">
        <v>332</v>
      </c>
      <c r="AD98" s="294"/>
      <c r="AE98" s="349"/>
      <c r="AF98" s="350"/>
      <c r="AG98" s="351"/>
      <c r="AH98" s="373"/>
    </row>
    <row r="99" spans="1:34" ht="15.75" customHeight="1" hidden="1">
      <c r="A99" s="374" t="s">
        <v>333</v>
      </c>
      <c r="B99" s="299"/>
      <c r="C99" s="685" t="s">
        <v>1048</v>
      </c>
      <c r="D99" s="686"/>
      <c r="E99" s="686"/>
      <c r="F99" s="686"/>
      <c r="G99" s="686"/>
      <c r="H99" s="686"/>
      <c r="I99" s="686"/>
      <c r="J99" s="686"/>
      <c r="K99" s="686"/>
      <c r="L99" s="686"/>
      <c r="M99" s="686"/>
      <c r="N99" s="686"/>
      <c r="O99" s="686"/>
      <c r="P99" s="686"/>
      <c r="Q99" s="686"/>
      <c r="R99" s="686"/>
      <c r="S99" s="686"/>
      <c r="T99" s="686"/>
      <c r="U99" s="686"/>
      <c r="V99" s="686"/>
      <c r="W99" s="686"/>
      <c r="X99" s="686"/>
      <c r="Y99" s="686"/>
      <c r="Z99" s="686"/>
      <c r="AA99" s="686"/>
      <c r="AB99" s="687"/>
      <c r="AC99" s="296" t="s">
        <v>334</v>
      </c>
      <c r="AD99" s="294"/>
      <c r="AE99" s="349"/>
      <c r="AF99" s="350"/>
      <c r="AG99" s="351">
        <v>79</v>
      </c>
      <c r="AH99" s="373">
        <v>79</v>
      </c>
    </row>
    <row r="100" spans="1:34" ht="15.75" customHeight="1" hidden="1">
      <c r="A100" s="369">
        <v>58</v>
      </c>
      <c r="B100" s="665" t="s">
        <v>335</v>
      </c>
      <c r="C100" s="666"/>
      <c r="D100" s="666"/>
      <c r="E100" s="666"/>
      <c r="F100" s="666"/>
      <c r="G100" s="666"/>
      <c r="H100" s="666"/>
      <c r="I100" s="666"/>
      <c r="J100" s="666"/>
      <c r="K100" s="666"/>
      <c r="L100" s="666"/>
      <c r="M100" s="666"/>
      <c r="N100" s="666"/>
      <c r="O100" s="666"/>
      <c r="P100" s="666"/>
      <c r="Q100" s="666"/>
      <c r="R100" s="666"/>
      <c r="S100" s="666"/>
      <c r="T100" s="666"/>
      <c r="U100" s="666"/>
      <c r="V100" s="666"/>
      <c r="W100" s="666"/>
      <c r="X100" s="666"/>
      <c r="Y100" s="666"/>
      <c r="Z100" s="666"/>
      <c r="AA100" s="666"/>
      <c r="AB100" s="667"/>
      <c r="AC100" s="295" t="s">
        <v>336</v>
      </c>
      <c r="AD100" s="294">
        <v>0</v>
      </c>
      <c r="AE100" s="350"/>
      <c r="AF100" s="350"/>
      <c r="AG100" s="361">
        <v>79</v>
      </c>
      <c r="AH100" s="373">
        <v>79</v>
      </c>
    </row>
    <row r="101" spans="1:34" ht="15.75" customHeight="1" hidden="1">
      <c r="A101" s="374" t="s">
        <v>337</v>
      </c>
      <c r="B101" s="299"/>
      <c r="C101" s="685" t="s">
        <v>338</v>
      </c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  <c r="AC101" s="296" t="s">
        <v>339</v>
      </c>
      <c r="AD101" s="294"/>
      <c r="AE101" s="349"/>
      <c r="AF101" s="350"/>
      <c r="AG101" s="351"/>
      <c r="AH101" s="373"/>
    </row>
    <row r="102" spans="1:34" ht="30.75" customHeight="1">
      <c r="A102" s="369" t="s">
        <v>340</v>
      </c>
      <c r="B102" s="299"/>
      <c r="C102" s="662" t="s">
        <v>341</v>
      </c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63"/>
      <c r="AA102" s="663"/>
      <c r="AB102" s="664"/>
      <c r="AC102" s="296" t="s">
        <v>342</v>
      </c>
      <c r="AD102" s="294"/>
      <c r="AE102" s="349"/>
      <c r="AF102" s="350"/>
      <c r="AG102" s="351"/>
      <c r="AH102" s="373"/>
    </row>
    <row r="103" spans="1:34" ht="15.75" customHeight="1">
      <c r="A103" s="374" t="s">
        <v>343</v>
      </c>
      <c r="B103" s="299"/>
      <c r="C103" s="685" t="s">
        <v>1049</v>
      </c>
      <c r="D103" s="686"/>
      <c r="E103" s="686"/>
      <c r="F103" s="686"/>
      <c r="G103" s="686"/>
      <c r="H103" s="686"/>
      <c r="I103" s="686"/>
      <c r="J103" s="686"/>
      <c r="K103" s="686"/>
      <c r="L103" s="686"/>
      <c r="M103" s="686"/>
      <c r="N103" s="686"/>
      <c r="O103" s="686"/>
      <c r="P103" s="686"/>
      <c r="Q103" s="686"/>
      <c r="R103" s="686"/>
      <c r="S103" s="686"/>
      <c r="T103" s="686"/>
      <c r="U103" s="686"/>
      <c r="V103" s="686"/>
      <c r="W103" s="686"/>
      <c r="X103" s="686"/>
      <c r="Y103" s="686"/>
      <c r="Z103" s="686"/>
      <c r="AA103" s="686"/>
      <c r="AB103" s="687"/>
      <c r="AC103" s="296" t="s">
        <v>344</v>
      </c>
      <c r="AD103" s="294"/>
      <c r="AE103" s="349"/>
      <c r="AF103" s="350"/>
      <c r="AG103" s="351">
        <v>593</v>
      </c>
      <c r="AH103" s="373">
        <v>593</v>
      </c>
    </row>
    <row r="104" spans="1:34" ht="15.75" customHeight="1">
      <c r="A104" s="369">
        <v>59</v>
      </c>
      <c r="B104" s="665" t="s">
        <v>345</v>
      </c>
      <c r="C104" s="666"/>
      <c r="D104" s="666"/>
      <c r="E104" s="666"/>
      <c r="F104" s="666"/>
      <c r="G104" s="666"/>
      <c r="H104" s="666"/>
      <c r="I104" s="666"/>
      <c r="J104" s="666"/>
      <c r="K104" s="666"/>
      <c r="L104" s="666"/>
      <c r="M104" s="666"/>
      <c r="N104" s="666"/>
      <c r="O104" s="666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7"/>
      <c r="AC104" s="295" t="s">
        <v>346</v>
      </c>
      <c r="AD104" s="294">
        <v>0</v>
      </c>
      <c r="AE104" s="350"/>
      <c r="AF104" s="350"/>
      <c r="AG104" s="361">
        <f>SUM(AG102:AG103)</f>
        <v>593</v>
      </c>
      <c r="AH104" s="373">
        <v>593</v>
      </c>
    </row>
    <row r="105" spans="1:34" ht="38.25" customHeight="1">
      <c r="A105" s="374">
        <v>56</v>
      </c>
      <c r="B105" s="691" t="s">
        <v>709</v>
      </c>
      <c r="C105" s="692"/>
      <c r="D105" s="692"/>
      <c r="E105" s="692"/>
      <c r="F105" s="692"/>
      <c r="G105" s="692"/>
      <c r="H105" s="692"/>
      <c r="I105" s="692"/>
      <c r="J105" s="692"/>
      <c r="K105" s="692"/>
      <c r="L105" s="692"/>
      <c r="M105" s="692"/>
      <c r="N105" s="692"/>
      <c r="O105" s="692"/>
      <c r="P105" s="692"/>
      <c r="Q105" s="692"/>
      <c r="R105" s="692"/>
      <c r="S105" s="692"/>
      <c r="T105" s="692"/>
      <c r="U105" s="692"/>
      <c r="V105" s="692"/>
      <c r="W105" s="692"/>
      <c r="X105" s="692"/>
      <c r="Y105" s="692"/>
      <c r="Z105" s="692"/>
      <c r="AA105" s="692"/>
      <c r="AB105" s="693"/>
      <c r="AC105" s="295" t="s">
        <v>347</v>
      </c>
      <c r="AD105" s="294">
        <f>SUM(AD55+AD61+AD82+AD90+AD96+AD100+AD104)</f>
        <v>145632</v>
      </c>
      <c r="AE105" s="350">
        <v>5203</v>
      </c>
      <c r="AF105" s="350">
        <v>150835</v>
      </c>
      <c r="AG105" s="294">
        <f>SUM(AG55+AG61+AG82+AG90+AG96+AG100+AG104)</f>
        <v>10382</v>
      </c>
      <c r="AH105" s="371">
        <f>AH55+AH61+AH82+AH90+AH100+AH104</f>
        <v>161217</v>
      </c>
    </row>
    <row r="106" spans="1:34" ht="36" customHeight="1">
      <c r="A106" s="369">
        <v>57</v>
      </c>
      <c r="B106" s="685" t="s">
        <v>348</v>
      </c>
      <c r="C106" s="686"/>
      <c r="D106" s="686"/>
      <c r="E106" s="686"/>
      <c r="F106" s="686"/>
      <c r="G106" s="686"/>
      <c r="H106" s="686"/>
      <c r="I106" s="686"/>
      <c r="J106" s="686"/>
      <c r="K106" s="686"/>
      <c r="L106" s="686"/>
      <c r="M106" s="686"/>
      <c r="N106" s="686"/>
      <c r="O106" s="686"/>
      <c r="P106" s="686"/>
      <c r="Q106" s="686"/>
      <c r="R106" s="686"/>
      <c r="S106" s="686"/>
      <c r="T106" s="686"/>
      <c r="U106" s="686"/>
      <c r="V106" s="686"/>
      <c r="W106" s="686"/>
      <c r="X106" s="686"/>
      <c r="Y106" s="686"/>
      <c r="Z106" s="686"/>
      <c r="AA106" s="686"/>
      <c r="AB106" s="687"/>
      <c r="AC106" s="296" t="s">
        <v>349</v>
      </c>
      <c r="AD106" s="294">
        <v>86275</v>
      </c>
      <c r="AE106" s="349">
        <v>643</v>
      </c>
      <c r="AF106" s="350">
        <v>86918</v>
      </c>
      <c r="AG106" s="351"/>
      <c r="AH106" s="373">
        <f>SUM(AF106:AG106)</f>
        <v>86918</v>
      </c>
    </row>
    <row r="107" spans="1:34" ht="15.75">
      <c r="A107" s="369">
        <v>57</v>
      </c>
      <c r="B107" s="685" t="s">
        <v>994</v>
      </c>
      <c r="C107" s="686"/>
      <c r="D107" s="686"/>
      <c r="E107" s="686"/>
      <c r="F107" s="686"/>
      <c r="G107" s="686"/>
      <c r="H107" s="686"/>
      <c r="I107" s="686"/>
      <c r="J107" s="686"/>
      <c r="K107" s="686"/>
      <c r="L107" s="686"/>
      <c r="M107" s="686"/>
      <c r="N107" s="686"/>
      <c r="O107" s="686"/>
      <c r="P107" s="686"/>
      <c r="Q107" s="686"/>
      <c r="R107" s="686"/>
      <c r="S107" s="686"/>
      <c r="T107" s="686"/>
      <c r="U107" s="686"/>
      <c r="V107" s="686"/>
      <c r="W107" s="686"/>
      <c r="X107" s="686"/>
      <c r="Y107" s="686"/>
      <c r="Z107" s="686"/>
      <c r="AA107" s="686"/>
      <c r="AB107" s="687"/>
      <c r="AC107" s="308"/>
      <c r="AD107" s="294"/>
      <c r="AE107" s="349">
        <v>1481</v>
      </c>
      <c r="AF107" s="350">
        <v>1481</v>
      </c>
      <c r="AG107" s="357">
        <f>AH107-AF107</f>
        <v>5315</v>
      </c>
      <c r="AH107" s="373">
        <v>6796</v>
      </c>
    </row>
    <row r="108" spans="1:34" ht="15.75">
      <c r="A108" s="374">
        <v>58</v>
      </c>
      <c r="B108" s="691" t="s">
        <v>710</v>
      </c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  <c r="O108" s="692"/>
      <c r="P108" s="692"/>
      <c r="Q108" s="692"/>
      <c r="R108" s="692"/>
      <c r="S108" s="692"/>
      <c r="T108" s="692"/>
      <c r="U108" s="692"/>
      <c r="V108" s="692"/>
      <c r="W108" s="692"/>
      <c r="X108" s="692"/>
      <c r="Y108" s="692"/>
      <c r="Z108" s="692"/>
      <c r="AA108" s="692"/>
      <c r="AB108" s="693"/>
      <c r="AC108" s="295" t="s">
        <v>350</v>
      </c>
      <c r="AD108" s="294">
        <f>SUM(AD106)</f>
        <v>86275</v>
      </c>
      <c r="AE108" s="350">
        <v>2124</v>
      </c>
      <c r="AF108" s="350">
        <v>88399</v>
      </c>
      <c r="AG108" s="361">
        <f>SUM(AG106:AG107)</f>
        <v>5315</v>
      </c>
      <c r="AH108" s="373">
        <f>SUM(AH106:AH107)</f>
        <v>93714</v>
      </c>
    </row>
    <row r="109" spans="1:34" ht="16.5" thickBot="1">
      <c r="A109" s="379">
        <v>59</v>
      </c>
      <c r="B109" s="694" t="s">
        <v>711</v>
      </c>
      <c r="C109" s="695"/>
      <c r="D109" s="695"/>
      <c r="E109" s="695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6"/>
      <c r="AC109" s="380" t="s">
        <v>168</v>
      </c>
      <c r="AD109" s="381">
        <f>SUM(AD105+AD108)</f>
        <v>231907</v>
      </c>
      <c r="AE109" s="382">
        <v>7327</v>
      </c>
      <c r="AF109" s="382">
        <v>239234</v>
      </c>
      <c r="AG109" s="381">
        <f>SUM(AG105+AG108)</f>
        <v>15697</v>
      </c>
      <c r="AH109" s="383">
        <f>AH105+AH108</f>
        <v>254931</v>
      </c>
    </row>
  </sheetData>
  <sheetProtection/>
  <mergeCells count="118">
    <mergeCell ref="B108:AB108"/>
    <mergeCell ref="B109:AB109"/>
    <mergeCell ref="C102:AB102"/>
    <mergeCell ref="C103:AB103"/>
    <mergeCell ref="B104:AB104"/>
    <mergeCell ref="B105:AB105"/>
    <mergeCell ref="B106:AB106"/>
    <mergeCell ref="B107:AB107"/>
    <mergeCell ref="C95:AB95"/>
    <mergeCell ref="B96:AB96"/>
    <mergeCell ref="C98:AB98"/>
    <mergeCell ref="C99:AB99"/>
    <mergeCell ref="B100:AB100"/>
    <mergeCell ref="C101:AB101"/>
    <mergeCell ref="C97:AB97"/>
    <mergeCell ref="C87:AB87"/>
    <mergeCell ref="C88:M88"/>
    <mergeCell ref="C91:AB91"/>
    <mergeCell ref="C92:AB92"/>
    <mergeCell ref="C93:AB93"/>
    <mergeCell ref="C94:AB94"/>
    <mergeCell ref="C89:M89"/>
    <mergeCell ref="B90:AB90"/>
    <mergeCell ref="B80:AB80"/>
    <mergeCell ref="C81:M81"/>
    <mergeCell ref="C83:AB83"/>
    <mergeCell ref="C84:AB84"/>
    <mergeCell ref="C85:AB85"/>
    <mergeCell ref="C86:AB86"/>
    <mergeCell ref="B82:AB82"/>
    <mergeCell ref="C74:AB74"/>
    <mergeCell ref="C75:AB75"/>
    <mergeCell ref="C76:AB76"/>
    <mergeCell ref="C77:AB77"/>
    <mergeCell ref="C78:AB78"/>
    <mergeCell ref="C79:AB79"/>
    <mergeCell ref="C68:AB68"/>
    <mergeCell ref="B69:AB69"/>
    <mergeCell ref="C70:AB70"/>
    <mergeCell ref="C71:AB71"/>
    <mergeCell ref="C72:AB72"/>
    <mergeCell ref="C73:AB73"/>
    <mergeCell ref="C56:AB56"/>
    <mergeCell ref="C57:AB57"/>
    <mergeCell ref="C58:AB58"/>
    <mergeCell ref="C59:AB59"/>
    <mergeCell ref="C60:AB60"/>
    <mergeCell ref="B61:AB61"/>
    <mergeCell ref="B39:AB39"/>
    <mergeCell ref="C49:AB49"/>
    <mergeCell ref="C50:AB50"/>
    <mergeCell ref="C51:AB51"/>
    <mergeCell ref="B52:AB52"/>
    <mergeCell ref="B53:AB53"/>
    <mergeCell ref="C33:AB33"/>
    <mergeCell ref="C34:AB34"/>
    <mergeCell ref="C35:AB35"/>
    <mergeCell ref="C36:AB36"/>
    <mergeCell ref="B37:AB37"/>
    <mergeCell ref="B38:AB38"/>
    <mergeCell ref="C24:AB24"/>
    <mergeCell ref="C25:AB25"/>
    <mergeCell ref="C28:AB28"/>
    <mergeCell ref="C29:AB29"/>
    <mergeCell ref="C30:AB30"/>
    <mergeCell ref="C31:AB31"/>
    <mergeCell ref="C18:AB18"/>
    <mergeCell ref="C19:AB19"/>
    <mergeCell ref="C20:AB20"/>
    <mergeCell ref="C21:AB21"/>
    <mergeCell ref="C22:AB22"/>
    <mergeCell ref="C23:AB23"/>
    <mergeCell ref="C11:AB11"/>
    <mergeCell ref="C12:AB12"/>
    <mergeCell ref="C14:AB14"/>
    <mergeCell ref="C15:AB15"/>
    <mergeCell ref="C16:AB16"/>
    <mergeCell ref="C17:AB17"/>
    <mergeCell ref="C5:AB5"/>
    <mergeCell ref="C6:AB6"/>
    <mergeCell ref="C7:AB7"/>
    <mergeCell ref="C8:AB8"/>
    <mergeCell ref="C9:AB9"/>
    <mergeCell ref="C10:AB10"/>
    <mergeCell ref="A1:E1"/>
    <mergeCell ref="AG1:AH1"/>
    <mergeCell ref="B2:AB2"/>
    <mergeCell ref="B3:AB3"/>
    <mergeCell ref="C4:AB4"/>
    <mergeCell ref="AE4:AE13"/>
    <mergeCell ref="AF4:AF13"/>
    <mergeCell ref="C13:AB13"/>
    <mergeCell ref="AG4:AG13"/>
    <mergeCell ref="AH4:AH13"/>
    <mergeCell ref="C62:AB62"/>
    <mergeCell ref="C63:AB63"/>
    <mergeCell ref="C64:AB64"/>
    <mergeCell ref="C65:AB65"/>
    <mergeCell ref="C66:AB66"/>
    <mergeCell ref="C67:AB67"/>
    <mergeCell ref="B55:AB55"/>
    <mergeCell ref="B47:AB47"/>
    <mergeCell ref="B48:AB48"/>
    <mergeCell ref="B45:AB45"/>
    <mergeCell ref="B46:AB46"/>
    <mergeCell ref="B43:AB43"/>
    <mergeCell ref="B44:AB44"/>
    <mergeCell ref="B54:AB54"/>
    <mergeCell ref="AH26:AH32"/>
    <mergeCell ref="C27:AB27"/>
    <mergeCell ref="C26:AB26"/>
    <mergeCell ref="B41:AB41"/>
    <mergeCell ref="B42:AB42"/>
    <mergeCell ref="B40:AB40"/>
    <mergeCell ref="AE26:AE32"/>
    <mergeCell ref="AF26:AF32"/>
    <mergeCell ref="AG26:AG32"/>
    <mergeCell ref="C32:AB3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49" r:id="rId1"/>
  <headerFooter alignWithMargins="0">
    <oddHeader>&amp;LMAGYARPOLÁNY KÖZSÉG
ÖNKORMÁNYZATA&amp;C2015. ÉVI KÖLTSÉGVETÉS
BEVÉTELEK&amp;R2. melléklet Magyarpolány Község Önkormányat Képviselő-testületének
5/2016. (V. 31.) önkormányzati rendeletéhez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D16">
      <selection activeCell="L38" sqref="L38"/>
    </sheetView>
  </sheetViews>
  <sheetFormatPr defaultColWidth="9.00390625" defaultRowHeight="16.5" customHeight="1"/>
  <cols>
    <col min="1" max="1" width="5.625" style="140" customWidth="1"/>
    <col min="2" max="2" width="13.75390625" style="144" bestFit="1" customWidth="1"/>
    <col min="3" max="3" width="56.25390625" style="140" bestFit="1" customWidth="1"/>
    <col min="4" max="4" width="15.00390625" style="263" customWidth="1"/>
    <col min="5" max="12" width="16.00390625" style="263" customWidth="1"/>
    <col min="13" max="13" width="9.625" style="144" bestFit="1" customWidth="1"/>
    <col min="14" max="14" width="9.125" style="144" customWidth="1"/>
    <col min="15" max="16384" width="9.125" style="140" customWidth="1"/>
  </cols>
  <sheetData>
    <row r="1" spans="11:12" ht="16.5" customHeight="1">
      <c r="K1" s="264"/>
      <c r="L1" s="264" t="s">
        <v>2</v>
      </c>
    </row>
    <row r="2" spans="1:12" s="146" customFormat="1" ht="12.75">
      <c r="A2" s="145"/>
      <c r="B2" s="141" t="s">
        <v>3</v>
      </c>
      <c r="C2" s="141" t="s">
        <v>168</v>
      </c>
      <c r="D2" s="265" t="s">
        <v>5</v>
      </c>
      <c r="E2" s="265" t="s">
        <v>6</v>
      </c>
      <c r="F2" s="265" t="s">
        <v>7</v>
      </c>
      <c r="G2" s="265" t="s">
        <v>357</v>
      </c>
      <c r="H2" s="265" t="s">
        <v>720</v>
      </c>
      <c r="I2" s="265" t="s">
        <v>721</v>
      </c>
      <c r="J2" s="265" t="s">
        <v>722</v>
      </c>
      <c r="K2" s="265" t="s">
        <v>723</v>
      </c>
      <c r="L2" s="265" t="s">
        <v>829</v>
      </c>
    </row>
    <row r="3" spans="1:12" ht="63.75">
      <c r="A3" s="142">
        <v>1</v>
      </c>
      <c r="B3" s="143" t="s">
        <v>777</v>
      </c>
      <c r="C3" s="143" t="s">
        <v>778</v>
      </c>
      <c r="D3" s="143" t="s">
        <v>779</v>
      </c>
      <c r="E3" s="143" t="s">
        <v>780</v>
      </c>
      <c r="F3" s="143" t="s">
        <v>781</v>
      </c>
      <c r="G3" s="143" t="s">
        <v>782</v>
      </c>
      <c r="H3" s="143" t="s">
        <v>783</v>
      </c>
      <c r="I3" s="143" t="s">
        <v>784</v>
      </c>
      <c r="J3" s="143" t="s">
        <v>785</v>
      </c>
      <c r="K3" s="143" t="s">
        <v>786</v>
      </c>
      <c r="L3" s="143" t="s">
        <v>787</v>
      </c>
    </row>
    <row r="4" spans="1:14" s="148" customFormat="1" ht="12.75">
      <c r="A4" s="142">
        <v>2</v>
      </c>
      <c r="B4" s="147" t="s">
        <v>788</v>
      </c>
      <c r="C4" s="52" t="s">
        <v>789</v>
      </c>
      <c r="D4" s="266">
        <f aca="true" t="shared" si="0" ref="D4:D31">SUM(E4:L4)</f>
        <v>8907</v>
      </c>
      <c r="E4" s="266">
        <v>2307</v>
      </c>
      <c r="F4" s="266">
        <v>623</v>
      </c>
      <c r="G4" s="266">
        <v>2123</v>
      </c>
      <c r="H4" s="266"/>
      <c r="I4" s="266">
        <v>160</v>
      </c>
      <c r="J4" s="266"/>
      <c r="K4" s="266"/>
      <c r="L4" s="266">
        <v>3694</v>
      </c>
      <c r="M4" s="257"/>
      <c r="N4" s="257"/>
    </row>
    <row r="5" spans="1:14" s="148" customFormat="1" ht="12.75">
      <c r="A5" s="142">
        <v>3</v>
      </c>
      <c r="B5" s="147" t="s">
        <v>790</v>
      </c>
      <c r="C5" s="52" t="s">
        <v>791</v>
      </c>
      <c r="D5" s="266">
        <f t="shared" si="0"/>
        <v>1592</v>
      </c>
      <c r="E5" s="266"/>
      <c r="F5" s="266"/>
      <c r="G5" s="266">
        <v>1092</v>
      </c>
      <c r="H5" s="266"/>
      <c r="I5" s="266"/>
      <c r="J5" s="266">
        <v>500</v>
      </c>
      <c r="K5" s="266"/>
      <c r="L5" s="266"/>
      <c r="M5" s="257"/>
      <c r="N5" s="257"/>
    </row>
    <row r="6" spans="1:14" s="148" customFormat="1" ht="12.75">
      <c r="A6" s="142">
        <v>4</v>
      </c>
      <c r="B6" s="147" t="s">
        <v>980</v>
      </c>
      <c r="C6" s="52" t="s">
        <v>981</v>
      </c>
      <c r="D6" s="266">
        <f>SUM(E6:L6)</f>
        <v>8770</v>
      </c>
      <c r="E6" s="266"/>
      <c r="F6" s="266"/>
      <c r="G6" s="266"/>
      <c r="H6" s="266"/>
      <c r="I6" s="266"/>
      <c r="J6" s="266">
        <v>7770</v>
      </c>
      <c r="K6" s="266">
        <v>1000</v>
      </c>
      <c r="L6" s="266"/>
      <c r="M6" s="257"/>
      <c r="N6" s="257"/>
    </row>
    <row r="7" spans="1:14" s="148" customFormat="1" ht="12.75">
      <c r="A7" s="142">
        <v>5</v>
      </c>
      <c r="B7" s="147" t="s">
        <v>792</v>
      </c>
      <c r="C7" s="52" t="s">
        <v>793</v>
      </c>
      <c r="D7" s="266">
        <f t="shared" si="0"/>
        <v>72879</v>
      </c>
      <c r="E7" s="266"/>
      <c r="F7" s="266"/>
      <c r="G7" s="266"/>
      <c r="H7" s="266"/>
      <c r="I7" s="266"/>
      <c r="J7" s="266"/>
      <c r="K7" s="266"/>
      <c r="L7" s="266">
        <v>72879</v>
      </c>
      <c r="M7" s="257"/>
      <c r="N7" s="257"/>
    </row>
    <row r="8" spans="1:14" s="148" customFormat="1" ht="12.75">
      <c r="A8" s="142">
        <v>6</v>
      </c>
      <c r="B8" s="147" t="s">
        <v>794</v>
      </c>
      <c r="C8" s="52" t="s">
        <v>795</v>
      </c>
      <c r="D8" s="266">
        <f t="shared" si="0"/>
        <v>358</v>
      </c>
      <c r="E8" s="266">
        <v>315</v>
      </c>
      <c r="F8" s="266">
        <v>43</v>
      </c>
      <c r="G8" s="266"/>
      <c r="H8" s="266"/>
      <c r="I8" s="266"/>
      <c r="J8" s="266"/>
      <c r="K8" s="266"/>
      <c r="L8" s="266"/>
      <c r="M8" s="257"/>
      <c r="N8" s="257"/>
    </row>
    <row r="9" spans="1:12" ht="12.75">
      <c r="A9" s="142">
        <v>7</v>
      </c>
      <c r="B9" s="147" t="s">
        <v>796</v>
      </c>
      <c r="C9" s="52" t="s">
        <v>797</v>
      </c>
      <c r="D9" s="266">
        <f t="shared" si="0"/>
        <v>1073</v>
      </c>
      <c r="E9" s="266">
        <v>945</v>
      </c>
      <c r="F9" s="266">
        <v>128</v>
      </c>
      <c r="G9" s="266"/>
      <c r="H9" s="266"/>
      <c r="I9" s="266"/>
      <c r="J9" s="266"/>
      <c r="K9" s="266"/>
      <c r="L9" s="266"/>
    </row>
    <row r="10" spans="1:12" ht="12.75">
      <c r="A10" s="142">
        <v>8</v>
      </c>
      <c r="B10" s="147" t="s">
        <v>798</v>
      </c>
      <c r="C10" s="149" t="s">
        <v>799</v>
      </c>
      <c r="D10" s="266">
        <f t="shared" si="0"/>
        <v>3979</v>
      </c>
      <c r="E10" s="266"/>
      <c r="F10" s="266"/>
      <c r="G10" s="266">
        <v>3979</v>
      </c>
      <c r="H10" s="143"/>
      <c r="I10" s="143"/>
      <c r="J10" s="143"/>
      <c r="K10" s="150"/>
      <c r="L10" s="150"/>
    </row>
    <row r="11" spans="1:12" ht="12.75">
      <c r="A11" s="142">
        <v>9</v>
      </c>
      <c r="B11" s="147" t="s">
        <v>800</v>
      </c>
      <c r="C11" s="52" t="s">
        <v>801</v>
      </c>
      <c r="D11" s="266">
        <f t="shared" si="0"/>
        <v>23787</v>
      </c>
      <c r="E11" s="266"/>
      <c r="F11" s="266"/>
      <c r="G11" s="266">
        <v>5626</v>
      </c>
      <c r="H11" s="266"/>
      <c r="I11" s="266"/>
      <c r="J11" s="266"/>
      <c r="K11" s="266">
        <v>18161</v>
      </c>
      <c r="L11" s="266"/>
    </row>
    <row r="12" spans="1:12" ht="12.75">
      <c r="A12" s="142">
        <v>10</v>
      </c>
      <c r="B12" s="147" t="s">
        <v>802</v>
      </c>
      <c r="C12" s="52" t="s">
        <v>402</v>
      </c>
      <c r="D12" s="266">
        <f t="shared" si="0"/>
        <v>2667</v>
      </c>
      <c r="E12" s="266"/>
      <c r="F12" s="266"/>
      <c r="G12" s="266">
        <v>2667</v>
      </c>
      <c r="H12" s="266"/>
      <c r="I12" s="266"/>
      <c r="J12" s="266"/>
      <c r="K12" s="266"/>
      <c r="L12" s="266"/>
    </row>
    <row r="13" spans="1:12" ht="12.75">
      <c r="A13" s="142">
        <v>11</v>
      </c>
      <c r="B13" s="147" t="s">
        <v>803</v>
      </c>
      <c r="C13" s="52" t="s">
        <v>804</v>
      </c>
      <c r="D13" s="266">
        <f t="shared" si="0"/>
        <v>2922</v>
      </c>
      <c r="E13" s="266"/>
      <c r="F13" s="266"/>
      <c r="G13" s="266">
        <v>2922</v>
      </c>
      <c r="H13" s="266"/>
      <c r="I13" s="266"/>
      <c r="J13" s="266"/>
      <c r="K13" s="266"/>
      <c r="L13" s="266"/>
    </row>
    <row r="14" spans="1:12" ht="12.75">
      <c r="A14" s="142">
        <v>12</v>
      </c>
      <c r="B14" s="147" t="s">
        <v>805</v>
      </c>
      <c r="C14" s="52" t="s">
        <v>69</v>
      </c>
      <c r="D14" s="266">
        <f t="shared" si="0"/>
        <v>318</v>
      </c>
      <c r="E14" s="266"/>
      <c r="F14" s="266"/>
      <c r="G14" s="266"/>
      <c r="H14" s="266"/>
      <c r="I14" s="266">
        <v>318</v>
      </c>
      <c r="J14" s="266"/>
      <c r="K14" s="266"/>
      <c r="L14" s="266"/>
    </row>
    <row r="15" spans="1:12" ht="12.75">
      <c r="A15" s="142">
        <v>13</v>
      </c>
      <c r="B15" s="147" t="s">
        <v>806</v>
      </c>
      <c r="C15" s="52" t="s">
        <v>72</v>
      </c>
      <c r="D15" s="266">
        <f t="shared" si="0"/>
        <v>200</v>
      </c>
      <c r="E15" s="266"/>
      <c r="F15" s="266"/>
      <c r="G15" s="266"/>
      <c r="H15" s="266"/>
      <c r="I15" s="266">
        <v>200</v>
      </c>
      <c r="J15" s="266"/>
      <c r="K15" s="266"/>
      <c r="L15" s="266"/>
    </row>
    <row r="16" spans="1:14" s="152" customFormat="1" ht="12.75">
      <c r="A16" s="142">
        <v>14</v>
      </c>
      <c r="B16" s="147" t="s">
        <v>807</v>
      </c>
      <c r="C16" s="151" t="s">
        <v>808</v>
      </c>
      <c r="D16" s="266">
        <f t="shared" si="0"/>
        <v>4869</v>
      </c>
      <c r="E16" s="266">
        <v>2506</v>
      </c>
      <c r="F16" s="266">
        <v>670</v>
      </c>
      <c r="G16" s="266">
        <v>622</v>
      </c>
      <c r="H16" s="266"/>
      <c r="I16" s="266">
        <v>836</v>
      </c>
      <c r="J16" s="266">
        <v>235</v>
      </c>
      <c r="K16" s="266"/>
      <c r="L16" s="266"/>
      <c r="M16" s="258"/>
      <c r="N16" s="258"/>
    </row>
    <row r="17" spans="1:12" ht="12.75">
      <c r="A17" s="142">
        <v>15</v>
      </c>
      <c r="B17" s="147" t="s">
        <v>809</v>
      </c>
      <c r="C17" s="52" t="s">
        <v>810</v>
      </c>
      <c r="D17" s="266">
        <f t="shared" si="0"/>
        <v>575</v>
      </c>
      <c r="E17" s="266">
        <v>353</v>
      </c>
      <c r="F17" s="266">
        <v>95</v>
      </c>
      <c r="G17" s="266">
        <v>127</v>
      </c>
      <c r="H17" s="266"/>
      <c r="I17" s="266"/>
      <c r="J17" s="266"/>
      <c r="K17" s="266"/>
      <c r="L17" s="266"/>
    </row>
    <row r="18" spans="1:12" ht="12.75">
      <c r="A18" s="142">
        <v>16</v>
      </c>
      <c r="B18" s="147" t="s">
        <v>811</v>
      </c>
      <c r="C18" s="52" t="s">
        <v>812</v>
      </c>
      <c r="D18" s="266">
        <f t="shared" si="0"/>
        <v>7127</v>
      </c>
      <c r="E18" s="266">
        <v>452</v>
      </c>
      <c r="F18" s="266">
        <v>122</v>
      </c>
      <c r="G18" s="266">
        <v>6553</v>
      </c>
      <c r="H18" s="266"/>
      <c r="I18" s="266"/>
      <c r="J18" s="266"/>
      <c r="K18" s="266"/>
      <c r="L18" s="266"/>
    </row>
    <row r="19" spans="1:12" ht="12.75">
      <c r="A19" s="142">
        <v>17</v>
      </c>
      <c r="B19" s="147" t="s">
        <v>813</v>
      </c>
      <c r="C19" s="52" t="s">
        <v>814</v>
      </c>
      <c r="D19" s="266">
        <f t="shared" si="0"/>
        <v>2315</v>
      </c>
      <c r="E19" s="266"/>
      <c r="F19" s="266"/>
      <c r="G19" s="266"/>
      <c r="H19" s="266"/>
      <c r="I19" s="266">
        <v>2315</v>
      </c>
      <c r="J19" s="266"/>
      <c r="K19" s="266"/>
      <c r="L19" s="266"/>
    </row>
    <row r="20" spans="1:12" ht="12.75">
      <c r="A20" s="142">
        <v>18</v>
      </c>
      <c r="B20" s="147" t="s">
        <v>815</v>
      </c>
      <c r="C20" s="52" t="s">
        <v>816</v>
      </c>
      <c r="D20" s="266">
        <f t="shared" si="0"/>
        <v>150</v>
      </c>
      <c r="E20" s="266"/>
      <c r="F20" s="266"/>
      <c r="G20" s="266"/>
      <c r="H20" s="266">
        <v>150</v>
      </c>
      <c r="I20" s="266"/>
      <c r="J20" s="266"/>
      <c r="K20" s="266"/>
      <c r="L20" s="266"/>
    </row>
    <row r="21" spans="1:12" ht="12.75">
      <c r="A21" s="142">
        <v>19</v>
      </c>
      <c r="B21" s="147" t="s">
        <v>945</v>
      </c>
      <c r="C21" s="52" t="s">
        <v>985</v>
      </c>
      <c r="D21" s="266">
        <f t="shared" si="0"/>
        <v>13643</v>
      </c>
      <c r="E21" s="266">
        <v>1646</v>
      </c>
      <c r="F21" s="266">
        <v>446</v>
      </c>
      <c r="G21" s="266">
        <v>11551</v>
      </c>
      <c r="H21" s="266"/>
      <c r="I21" s="266"/>
      <c r="J21" s="266"/>
      <c r="K21" s="266"/>
      <c r="L21" s="266"/>
    </row>
    <row r="22" spans="1:12" ht="12.75">
      <c r="A22" s="142">
        <v>20</v>
      </c>
      <c r="B22" s="147" t="s">
        <v>817</v>
      </c>
      <c r="C22" s="52" t="s">
        <v>818</v>
      </c>
      <c r="D22" s="266">
        <f t="shared" si="0"/>
        <v>2456</v>
      </c>
      <c r="E22" s="266">
        <v>858</v>
      </c>
      <c r="F22" s="266">
        <v>233</v>
      </c>
      <c r="G22" s="266">
        <v>1365</v>
      </c>
      <c r="H22" s="266"/>
      <c r="I22" s="266"/>
      <c r="J22" s="266"/>
      <c r="K22" s="266"/>
      <c r="L22" s="266"/>
    </row>
    <row r="23" spans="1:12" ht="12.75">
      <c r="A23" s="142">
        <v>21</v>
      </c>
      <c r="B23" s="141">
        <v>103010</v>
      </c>
      <c r="C23" s="52" t="s">
        <v>819</v>
      </c>
      <c r="D23" s="266">
        <f t="shared" si="0"/>
        <v>550</v>
      </c>
      <c r="E23" s="266"/>
      <c r="F23" s="266"/>
      <c r="G23" s="266"/>
      <c r="H23" s="266">
        <v>550</v>
      </c>
      <c r="I23" s="266"/>
      <c r="J23" s="266"/>
      <c r="K23" s="266"/>
      <c r="L23" s="266"/>
    </row>
    <row r="24" spans="1:12" ht="12.75">
      <c r="A24" s="142">
        <v>22</v>
      </c>
      <c r="B24" s="141">
        <v>104042</v>
      </c>
      <c r="C24" s="52" t="s">
        <v>820</v>
      </c>
      <c r="D24" s="266">
        <f t="shared" si="0"/>
        <v>868</v>
      </c>
      <c r="E24" s="266"/>
      <c r="F24" s="266"/>
      <c r="G24" s="266"/>
      <c r="H24" s="266"/>
      <c r="I24" s="266">
        <v>868</v>
      </c>
      <c r="J24" s="266"/>
      <c r="K24" s="266"/>
      <c r="L24" s="266"/>
    </row>
    <row r="25" spans="1:14" s="148" customFormat="1" ht="12.75">
      <c r="A25" s="142">
        <v>23</v>
      </c>
      <c r="B25" s="141">
        <v>104051</v>
      </c>
      <c r="C25" s="52" t="s">
        <v>821</v>
      </c>
      <c r="D25" s="266">
        <f t="shared" si="0"/>
        <v>276</v>
      </c>
      <c r="E25" s="266"/>
      <c r="F25" s="266"/>
      <c r="G25" s="266"/>
      <c r="H25" s="266">
        <v>276</v>
      </c>
      <c r="I25" s="266"/>
      <c r="J25" s="266"/>
      <c r="K25" s="266"/>
      <c r="L25" s="266"/>
      <c r="M25" s="257"/>
      <c r="N25" s="257"/>
    </row>
    <row r="26" spans="1:14" s="148" customFormat="1" ht="12.75">
      <c r="A26" s="142">
        <v>24</v>
      </c>
      <c r="B26" s="141">
        <v>105010</v>
      </c>
      <c r="C26" s="52" t="s">
        <v>822</v>
      </c>
      <c r="D26" s="266">
        <f t="shared" si="0"/>
        <v>189</v>
      </c>
      <c r="E26" s="266"/>
      <c r="F26" s="266"/>
      <c r="G26" s="266"/>
      <c r="H26" s="266">
        <v>189</v>
      </c>
      <c r="I26" s="266"/>
      <c r="J26" s="266"/>
      <c r="K26" s="266"/>
      <c r="L26" s="266"/>
      <c r="M26" s="257"/>
      <c r="N26" s="257"/>
    </row>
    <row r="27" spans="1:14" s="148" customFormat="1" ht="12.75">
      <c r="A27" s="142">
        <v>25</v>
      </c>
      <c r="B27" s="141">
        <v>107051</v>
      </c>
      <c r="C27" s="52" t="s">
        <v>823</v>
      </c>
      <c r="D27" s="266">
        <f t="shared" si="0"/>
        <v>768</v>
      </c>
      <c r="E27" s="266"/>
      <c r="F27" s="266"/>
      <c r="G27" s="266"/>
      <c r="H27" s="266"/>
      <c r="I27" s="266">
        <v>768</v>
      </c>
      <c r="J27" s="266"/>
      <c r="K27" s="266"/>
      <c r="L27" s="266"/>
      <c r="M27" s="257"/>
      <c r="N27" s="257"/>
    </row>
    <row r="28" spans="1:14" s="148" customFormat="1" ht="12.75">
      <c r="A28" s="142">
        <v>26</v>
      </c>
      <c r="B28" s="141">
        <v>107052</v>
      </c>
      <c r="C28" s="52" t="s">
        <v>824</v>
      </c>
      <c r="D28" s="266">
        <f t="shared" si="0"/>
        <v>98</v>
      </c>
      <c r="E28" s="266"/>
      <c r="F28" s="266"/>
      <c r="G28" s="266"/>
      <c r="H28" s="266"/>
      <c r="I28" s="266">
        <v>98</v>
      </c>
      <c r="J28" s="266"/>
      <c r="K28" s="266"/>
      <c r="L28" s="266"/>
      <c r="M28" s="257"/>
      <c r="N28" s="257"/>
    </row>
    <row r="29" spans="1:14" s="148" customFormat="1" ht="12.75">
      <c r="A29" s="142">
        <v>27</v>
      </c>
      <c r="B29" s="141">
        <v>107054</v>
      </c>
      <c r="C29" s="52" t="s">
        <v>825</v>
      </c>
      <c r="D29" s="266">
        <f t="shared" si="0"/>
        <v>868</v>
      </c>
      <c r="E29" s="266"/>
      <c r="F29" s="266"/>
      <c r="G29" s="266"/>
      <c r="H29" s="266"/>
      <c r="I29" s="266">
        <v>868</v>
      </c>
      <c r="J29" s="266"/>
      <c r="K29" s="266"/>
      <c r="L29" s="266"/>
      <c r="M29" s="257"/>
      <c r="N29" s="257"/>
    </row>
    <row r="30" spans="1:14" s="148" customFormat="1" ht="12.75">
      <c r="A30" s="142">
        <v>28</v>
      </c>
      <c r="B30" s="141">
        <v>107060</v>
      </c>
      <c r="C30" s="52" t="s">
        <v>826</v>
      </c>
      <c r="D30" s="266">
        <f t="shared" si="0"/>
        <v>1013</v>
      </c>
      <c r="E30" s="266"/>
      <c r="F30" s="266"/>
      <c r="G30" s="266"/>
      <c r="H30" s="266">
        <v>1013</v>
      </c>
      <c r="I30" s="266"/>
      <c r="J30" s="266"/>
      <c r="K30" s="266"/>
      <c r="L30" s="266"/>
      <c r="M30" s="257"/>
      <c r="N30" s="257"/>
    </row>
    <row r="31" spans="1:14" s="148" customFormat="1" ht="12.75">
      <c r="A31" s="142">
        <v>29</v>
      </c>
      <c r="B31" s="141">
        <v>900070</v>
      </c>
      <c r="C31" s="52" t="s">
        <v>827</v>
      </c>
      <c r="D31" s="266">
        <f t="shared" si="0"/>
        <v>68690</v>
      </c>
      <c r="E31" s="266"/>
      <c r="F31" s="266"/>
      <c r="G31" s="266"/>
      <c r="H31" s="266"/>
      <c r="I31" s="266">
        <v>68690</v>
      </c>
      <c r="J31" s="266"/>
      <c r="K31" s="266"/>
      <c r="L31" s="267"/>
      <c r="M31" s="257"/>
      <c r="N31" s="257"/>
    </row>
    <row r="32" spans="1:14" s="148" customFormat="1" ht="16.5" customHeight="1">
      <c r="A32" s="142">
        <v>30</v>
      </c>
      <c r="B32" s="697" t="s">
        <v>828</v>
      </c>
      <c r="C32" s="697"/>
      <c r="D32" s="268">
        <f>SUM(D4:D31)</f>
        <v>231907</v>
      </c>
      <c r="E32" s="268">
        <f aca="true" t="shared" si="1" ref="E32:L32">SUM(E4:E30)</f>
        <v>9382</v>
      </c>
      <c r="F32" s="268">
        <f>SUM(F4:F30)</f>
        <v>2360</v>
      </c>
      <c r="G32" s="268">
        <f t="shared" si="1"/>
        <v>38627</v>
      </c>
      <c r="H32" s="268">
        <f t="shared" si="1"/>
        <v>2178</v>
      </c>
      <c r="I32" s="268">
        <f>SUM(I4:I31)</f>
        <v>75121</v>
      </c>
      <c r="J32" s="268">
        <f t="shared" si="1"/>
        <v>8505</v>
      </c>
      <c r="K32" s="268">
        <f t="shared" si="1"/>
        <v>19161</v>
      </c>
      <c r="L32" s="268">
        <f t="shared" si="1"/>
        <v>76573</v>
      </c>
      <c r="M32" s="257"/>
      <c r="N32" s="257"/>
    </row>
    <row r="33" spans="1:12" s="256" customFormat="1" ht="16.5" customHeight="1">
      <c r="A33" s="142">
        <v>31</v>
      </c>
      <c r="B33" s="260"/>
      <c r="C33" s="261" t="s">
        <v>1023</v>
      </c>
      <c r="D33" s="268">
        <f>E33+F33+G33+H33+I33+J33+K33+L33</f>
        <v>91383</v>
      </c>
      <c r="E33" s="269">
        <v>3204</v>
      </c>
      <c r="F33" s="269">
        <v>439</v>
      </c>
      <c r="G33" s="269">
        <v>1200</v>
      </c>
      <c r="H33" s="269">
        <v>28</v>
      </c>
      <c r="I33" s="269">
        <v>41978</v>
      </c>
      <c r="J33" s="269">
        <v>3053</v>
      </c>
      <c r="K33" s="269"/>
      <c r="L33" s="269">
        <v>41481</v>
      </c>
    </row>
    <row r="34" spans="1:14" s="148" customFormat="1" ht="16.5" customHeight="1">
      <c r="A34" s="142">
        <v>32</v>
      </c>
      <c r="B34" s="262"/>
      <c r="C34" s="52" t="s">
        <v>1024</v>
      </c>
      <c r="D34" s="270">
        <f>E34+F34+G34+H34+I34+J34+K34+L34</f>
        <v>239234</v>
      </c>
      <c r="E34" s="271">
        <v>12486</v>
      </c>
      <c r="F34" s="271">
        <f aca="true" t="shared" si="2" ref="F34:L34">SUM(F32:F33)</f>
        <v>2799</v>
      </c>
      <c r="G34" s="271">
        <f t="shared" si="2"/>
        <v>39827</v>
      </c>
      <c r="H34" s="271">
        <v>2206</v>
      </c>
      <c r="I34" s="271">
        <v>33143</v>
      </c>
      <c r="J34" s="271">
        <f t="shared" si="2"/>
        <v>11558</v>
      </c>
      <c r="K34" s="271">
        <f t="shared" si="2"/>
        <v>19161</v>
      </c>
      <c r="L34" s="271">
        <f t="shared" si="2"/>
        <v>118054</v>
      </c>
      <c r="M34" s="259"/>
      <c r="N34" s="257"/>
    </row>
    <row r="35" spans="1:14" s="553" customFormat="1" ht="16.5" customHeight="1">
      <c r="A35" s="554"/>
      <c r="B35" s="555"/>
      <c r="C35" s="556" t="s">
        <v>1050</v>
      </c>
      <c r="D35" s="268">
        <f>E35+F35+G35+H35+I35+J35+K35+L35</f>
        <v>15698</v>
      </c>
      <c r="E35" s="557">
        <v>2601</v>
      </c>
      <c r="F35" s="557">
        <v>306</v>
      </c>
      <c r="G35" s="557">
        <v>-5486</v>
      </c>
      <c r="H35" s="557">
        <v>95</v>
      </c>
      <c r="I35" s="557">
        <v>104</v>
      </c>
      <c r="J35" s="557">
        <v>-2358</v>
      </c>
      <c r="K35" s="557">
        <v>-16933</v>
      </c>
      <c r="L35" s="557">
        <v>37369</v>
      </c>
      <c r="M35" s="256"/>
      <c r="N35" s="256"/>
    </row>
    <row r="36" spans="1:12" ht="16.5" customHeight="1">
      <c r="A36" s="558"/>
      <c r="B36" s="309"/>
      <c r="C36" s="52" t="s">
        <v>1024</v>
      </c>
      <c r="D36" s="268">
        <f>E36+F36+G36+H36+I36+J36+K36+L36-1</f>
        <v>254931</v>
      </c>
      <c r="E36" s="559">
        <f>SUM(E34:E35)</f>
        <v>15087</v>
      </c>
      <c r="F36" s="559">
        <f aca="true" t="shared" si="3" ref="F36:L36">SUM(F34:F35)</f>
        <v>3105</v>
      </c>
      <c r="G36" s="559">
        <f t="shared" si="3"/>
        <v>34341</v>
      </c>
      <c r="H36" s="559">
        <f t="shared" si="3"/>
        <v>2301</v>
      </c>
      <c r="I36" s="559">
        <f>SUM(I34:I35)</f>
        <v>33247</v>
      </c>
      <c r="J36" s="559">
        <f t="shared" si="3"/>
        <v>9200</v>
      </c>
      <c r="K36" s="559">
        <f t="shared" si="3"/>
        <v>2228</v>
      </c>
      <c r="L36" s="559">
        <f t="shared" si="3"/>
        <v>155423</v>
      </c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ÖNKORMÁNYZATA&amp;C2015.ÉVI KÖLTSÉGVETÉS
KIADÁSOK 
&amp;R3. melléklet Magyarpolány Község Önkormányat Képviselő-testületének
5/2016. (V. 31.)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7"/>
  <sheetViews>
    <sheetView zoomScaleSheetLayoutView="32" workbookViewId="0" topLeftCell="V63">
      <selection activeCell="AN81" sqref="AN81"/>
    </sheetView>
  </sheetViews>
  <sheetFormatPr defaultColWidth="9.00390625" defaultRowHeight="12.75"/>
  <cols>
    <col min="1" max="2" width="2.75390625" style="99" customWidth="1"/>
    <col min="3" max="3" width="58.25390625" style="95" bestFit="1" customWidth="1"/>
    <col min="4" max="4" width="9.125" style="95" customWidth="1"/>
    <col min="5" max="5" width="9.375" style="95" bestFit="1" customWidth="1"/>
    <col min="6" max="6" width="10.75390625" style="95" bestFit="1" customWidth="1"/>
    <col min="7" max="7" width="12.875" style="95" bestFit="1" customWidth="1"/>
    <col min="8" max="8" width="10.125" style="95" bestFit="1" customWidth="1"/>
    <col min="9" max="9" width="10.875" style="95" bestFit="1" customWidth="1"/>
    <col min="10" max="10" width="9.25390625" style="95" bestFit="1" customWidth="1"/>
    <col min="11" max="11" width="9.875" style="95" bestFit="1" customWidth="1"/>
    <col min="12" max="12" width="10.75390625" style="95" bestFit="1" customWidth="1"/>
    <col min="13" max="13" width="10.875" style="95" bestFit="1" customWidth="1"/>
    <col min="14" max="16" width="7.625" style="95" bestFit="1" customWidth="1"/>
    <col min="17" max="17" width="8.125" style="96" bestFit="1" customWidth="1"/>
    <col min="18" max="18" width="7.625" style="95" bestFit="1" customWidth="1"/>
    <col min="19" max="20" width="9.75390625" style="95" bestFit="1" customWidth="1"/>
    <col min="21" max="21" width="10.875" style="95" bestFit="1" customWidth="1"/>
    <col min="22" max="22" width="9.75390625" style="95" bestFit="1" customWidth="1"/>
    <col min="23" max="23" width="7.625" style="95" bestFit="1" customWidth="1"/>
    <col min="24" max="24" width="10.00390625" style="95" bestFit="1" customWidth="1"/>
    <col min="25" max="25" width="7.00390625" style="95" bestFit="1" customWidth="1"/>
    <col min="26" max="26" width="9.25390625" style="95" bestFit="1" customWidth="1"/>
    <col min="27" max="27" width="8.375" style="95" bestFit="1" customWidth="1"/>
    <col min="28" max="30" width="7.00390625" style="95" bestFit="1" customWidth="1"/>
    <col min="31" max="31" width="9.75390625" style="95" bestFit="1" customWidth="1"/>
    <col min="32" max="32" width="10.125" style="95" bestFit="1" customWidth="1"/>
    <col min="33" max="33" width="7.625" style="95" bestFit="1" customWidth="1"/>
    <col min="34" max="37" width="2.75390625" style="95" customWidth="1"/>
    <col min="38" max="39" width="9.625" style="215" bestFit="1" customWidth="1"/>
    <col min="40" max="40" width="9.625" style="96" customWidth="1"/>
    <col min="41" max="41" width="12.625" style="96" customWidth="1"/>
    <col min="42" max="16384" width="9.125" style="95" customWidth="1"/>
  </cols>
  <sheetData>
    <row r="1" spans="1:41" ht="25.5" customHeight="1">
      <c r="A1" s="711" t="s">
        <v>695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1"/>
      <c r="AI1" s="711"/>
      <c r="AJ1" s="711"/>
      <c r="AK1" s="711"/>
      <c r="AL1" s="711"/>
      <c r="AM1" s="711"/>
      <c r="AN1" s="711"/>
      <c r="AO1" s="711"/>
    </row>
    <row r="2" spans="1:41" ht="15.75" customHeight="1">
      <c r="A2" s="729"/>
      <c r="B2" s="729"/>
      <c r="C2" s="729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728" t="s">
        <v>1027</v>
      </c>
      <c r="AI2" s="728"/>
      <c r="AJ2" s="728"/>
      <c r="AK2" s="728"/>
      <c r="AL2" s="728"/>
      <c r="AM2" s="728"/>
      <c r="AN2" s="285"/>
      <c r="AO2" s="285"/>
    </row>
    <row r="3" spans="1:41" ht="15.75" customHeight="1">
      <c r="A3" s="712"/>
      <c r="B3" s="712"/>
      <c r="C3" s="211" t="s">
        <v>3</v>
      </c>
      <c r="D3" s="211" t="s">
        <v>168</v>
      </c>
      <c r="E3" s="321" t="s">
        <v>5</v>
      </c>
      <c r="F3" s="321" t="s">
        <v>6</v>
      </c>
      <c r="G3" s="314" t="s">
        <v>719</v>
      </c>
      <c r="H3" s="314" t="s">
        <v>719</v>
      </c>
      <c r="I3" s="321" t="s">
        <v>357</v>
      </c>
      <c r="J3" s="321" t="s">
        <v>720</v>
      </c>
      <c r="K3" s="321" t="s">
        <v>721</v>
      </c>
      <c r="L3" s="321" t="s">
        <v>722</v>
      </c>
      <c r="M3" s="321" t="s">
        <v>723</v>
      </c>
      <c r="N3" s="321" t="s">
        <v>10</v>
      </c>
      <c r="O3" s="321" t="s">
        <v>724</v>
      </c>
      <c r="P3" s="320" t="s">
        <v>725</v>
      </c>
      <c r="Q3" s="321" t="s">
        <v>726</v>
      </c>
      <c r="R3" s="321" t="s">
        <v>727</v>
      </c>
      <c r="S3" s="321" t="s">
        <v>728</v>
      </c>
      <c r="T3" s="321" t="s">
        <v>729</v>
      </c>
      <c r="U3" s="321" t="s">
        <v>730</v>
      </c>
      <c r="V3" s="321" t="s">
        <v>731</v>
      </c>
      <c r="W3" s="321" t="s">
        <v>732</v>
      </c>
      <c r="X3" s="321" t="s">
        <v>733</v>
      </c>
      <c r="Y3" s="321" t="s">
        <v>734</v>
      </c>
      <c r="Z3" s="321" t="s">
        <v>735</v>
      </c>
      <c r="AA3" s="321" t="s">
        <v>736</v>
      </c>
      <c r="AB3" s="321" t="s">
        <v>737</v>
      </c>
      <c r="AC3" s="321" t="s">
        <v>738</v>
      </c>
      <c r="AD3" s="321" t="s">
        <v>739</v>
      </c>
      <c r="AE3" s="321" t="s">
        <v>740</v>
      </c>
      <c r="AF3" s="321" t="s">
        <v>741</v>
      </c>
      <c r="AG3" s="321" t="s">
        <v>742</v>
      </c>
      <c r="AH3" s="713" t="s">
        <v>743</v>
      </c>
      <c r="AI3" s="714"/>
      <c r="AJ3" s="714"/>
      <c r="AK3" s="715"/>
      <c r="AL3" s="211" t="s">
        <v>998</v>
      </c>
      <c r="AM3" s="211" t="s">
        <v>999</v>
      </c>
      <c r="AN3" s="95"/>
      <c r="AO3" s="95"/>
    </row>
    <row r="4" spans="1:41" ht="12.75" customHeight="1">
      <c r="A4" s="703" t="s">
        <v>375</v>
      </c>
      <c r="B4" s="704"/>
      <c r="C4" s="316" t="s">
        <v>9</v>
      </c>
      <c r="D4" s="315" t="s">
        <v>169</v>
      </c>
      <c r="E4" s="315" t="s">
        <v>376</v>
      </c>
      <c r="F4" s="319" t="s">
        <v>376</v>
      </c>
      <c r="G4" s="315" t="s">
        <v>376</v>
      </c>
      <c r="H4" s="315" t="s">
        <v>376</v>
      </c>
      <c r="I4" s="315" t="s">
        <v>376</v>
      </c>
      <c r="J4" s="315" t="s">
        <v>376</v>
      </c>
      <c r="K4" s="315" t="s">
        <v>376</v>
      </c>
      <c r="L4" s="315" t="s">
        <v>376</v>
      </c>
      <c r="M4" s="315" t="s">
        <v>376</v>
      </c>
      <c r="N4" s="315" t="s">
        <v>376</v>
      </c>
      <c r="O4" s="315" t="s">
        <v>376</v>
      </c>
      <c r="P4" s="315" t="s">
        <v>376</v>
      </c>
      <c r="Q4" s="315" t="s">
        <v>376</v>
      </c>
      <c r="R4" s="315" t="s">
        <v>376</v>
      </c>
      <c r="S4" s="315" t="s">
        <v>376</v>
      </c>
      <c r="T4" s="315" t="s">
        <v>376</v>
      </c>
      <c r="U4" s="315" t="s">
        <v>376</v>
      </c>
      <c r="V4" s="315" t="s">
        <v>376</v>
      </c>
      <c r="W4" s="315" t="s">
        <v>376</v>
      </c>
      <c r="X4" s="315" t="s">
        <v>376</v>
      </c>
      <c r="Y4" s="315" t="s">
        <v>376</v>
      </c>
      <c r="Z4" s="315" t="s">
        <v>376</v>
      </c>
      <c r="AA4" s="319" t="s">
        <v>376</v>
      </c>
      <c r="AB4" s="315" t="s">
        <v>376</v>
      </c>
      <c r="AC4" s="315" t="s">
        <v>376</v>
      </c>
      <c r="AD4" s="315" t="s">
        <v>376</v>
      </c>
      <c r="AE4" s="315" t="s">
        <v>376</v>
      </c>
      <c r="AF4" s="319" t="s">
        <v>376</v>
      </c>
      <c r="AG4" s="315" t="s">
        <v>376</v>
      </c>
      <c r="AH4" s="716" t="s">
        <v>376</v>
      </c>
      <c r="AI4" s="717"/>
      <c r="AJ4" s="717"/>
      <c r="AK4" s="717"/>
      <c r="AL4" s="727" t="s">
        <v>990</v>
      </c>
      <c r="AM4" s="727" t="s">
        <v>991</v>
      </c>
      <c r="AN4" s="95"/>
      <c r="AO4" s="95"/>
    </row>
    <row r="5" spans="1:41" ht="12.75" customHeight="1">
      <c r="A5" s="705"/>
      <c r="B5" s="706"/>
      <c r="C5" s="317" t="s">
        <v>377</v>
      </c>
      <c r="D5" s="317"/>
      <c r="E5" s="317" t="s">
        <v>378</v>
      </c>
      <c r="F5" s="317" t="s">
        <v>379</v>
      </c>
      <c r="G5" s="317" t="s">
        <v>978</v>
      </c>
      <c r="H5" s="317" t="s">
        <v>380</v>
      </c>
      <c r="I5" s="317" t="s">
        <v>381</v>
      </c>
      <c r="J5" s="317" t="s">
        <v>382</v>
      </c>
      <c r="K5" s="317" t="s">
        <v>383</v>
      </c>
      <c r="L5" s="317" t="s">
        <v>384</v>
      </c>
      <c r="M5" s="317" t="s">
        <v>385</v>
      </c>
      <c r="N5" s="317" t="s">
        <v>386</v>
      </c>
      <c r="O5" s="317" t="s">
        <v>986</v>
      </c>
      <c r="P5" s="322" t="s">
        <v>987</v>
      </c>
      <c r="Q5" s="317" t="s">
        <v>387</v>
      </c>
      <c r="R5" s="317" t="s">
        <v>388</v>
      </c>
      <c r="S5" s="317" t="s">
        <v>687</v>
      </c>
      <c r="T5" s="317" t="s">
        <v>389</v>
      </c>
      <c r="U5" s="317" t="s">
        <v>390</v>
      </c>
      <c r="V5" s="317" t="s">
        <v>988</v>
      </c>
      <c r="W5" s="317" t="s">
        <v>391</v>
      </c>
      <c r="X5" s="317">
        <v>103010</v>
      </c>
      <c r="Y5" s="317">
        <v>104042</v>
      </c>
      <c r="Z5" s="317">
        <v>104051</v>
      </c>
      <c r="AA5" s="317">
        <v>105010</v>
      </c>
      <c r="AB5" s="317">
        <v>107051</v>
      </c>
      <c r="AC5" s="317">
        <v>107052</v>
      </c>
      <c r="AD5" s="317">
        <v>107052</v>
      </c>
      <c r="AE5" s="317">
        <v>107060</v>
      </c>
      <c r="AF5" s="317">
        <v>900070</v>
      </c>
      <c r="AG5" s="317" t="s">
        <v>392</v>
      </c>
      <c r="AH5" s="718" t="s">
        <v>393</v>
      </c>
      <c r="AI5" s="719"/>
      <c r="AJ5" s="719"/>
      <c r="AK5" s="720"/>
      <c r="AL5" s="727"/>
      <c r="AM5" s="727"/>
      <c r="AN5" s="95"/>
      <c r="AO5" s="95"/>
    </row>
    <row r="6" spans="1:41" ht="12.75" customHeight="1">
      <c r="A6" s="705"/>
      <c r="B6" s="706"/>
      <c r="C6" s="317" t="s">
        <v>394</v>
      </c>
      <c r="D6" s="317"/>
      <c r="E6" s="317">
        <v>841112</v>
      </c>
      <c r="F6" s="317">
        <v>960302</v>
      </c>
      <c r="G6" s="317">
        <v>841913</v>
      </c>
      <c r="H6" s="317">
        <v>841913</v>
      </c>
      <c r="I6" s="317">
        <v>890444</v>
      </c>
      <c r="J6" s="317">
        <v>890442</v>
      </c>
      <c r="K6" s="317">
        <v>493909</v>
      </c>
      <c r="L6" s="317">
        <v>522001</v>
      </c>
      <c r="M6" s="317">
        <v>841402</v>
      </c>
      <c r="N6" s="317">
        <v>841403</v>
      </c>
      <c r="O6" s="317"/>
      <c r="P6" s="322"/>
      <c r="Q6" s="317"/>
      <c r="R6" s="317">
        <v>910123</v>
      </c>
      <c r="S6" s="317">
        <v>910502</v>
      </c>
      <c r="T6" s="317">
        <v>890301</v>
      </c>
      <c r="U6" s="317"/>
      <c r="V6" s="317">
        <v>562913</v>
      </c>
      <c r="W6" s="317"/>
      <c r="X6" s="317">
        <v>882123</v>
      </c>
      <c r="Y6" s="317"/>
      <c r="Z6" s="317"/>
      <c r="AA6" s="317">
        <v>882111</v>
      </c>
      <c r="AB6" s="317"/>
      <c r="AC6" s="317"/>
      <c r="AD6" s="317"/>
      <c r="AE6" s="317">
        <v>882122</v>
      </c>
      <c r="AF6" s="317">
        <v>841908</v>
      </c>
      <c r="AG6" s="317">
        <v>890441</v>
      </c>
      <c r="AH6" s="721"/>
      <c r="AI6" s="722"/>
      <c r="AJ6" s="722"/>
      <c r="AK6" s="723"/>
      <c r="AL6" s="727"/>
      <c r="AM6" s="727"/>
      <c r="AN6" s="95"/>
      <c r="AO6" s="95"/>
    </row>
    <row r="7" spans="1:41" ht="59.25" customHeight="1">
      <c r="A7" s="707"/>
      <c r="B7" s="708"/>
      <c r="C7" s="317" t="s">
        <v>718</v>
      </c>
      <c r="D7" s="317"/>
      <c r="E7" s="318" t="s">
        <v>395</v>
      </c>
      <c r="F7" s="318" t="s">
        <v>396</v>
      </c>
      <c r="G7" s="318" t="s">
        <v>979</v>
      </c>
      <c r="H7" s="318" t="s">
        <v>397</v>
      </c>
      <c r="I7" s="317" t="s">
        <v>398</v>
      </c>
      <c r="J7" s="318" t="s">
        <v>399</v>
      </c>
      <c r="K7" s="318" t="s">
        <v>400</v>
      </c>
      <c r="L7" s="318" t="s">
        <v>401</v>
      </c>
      <c r="M7" s="317" t="s">
        <v>402</v>
      </c>
      <c r="N7" s="318" t="s">
        <v>403</v>
      </c>
      <c r="O7" s="318" t="s">
        <v>69</v>
      </c>
      <c r="P7" s="318" t="s">
        <v>72</v>
      </c>
      <c r="Q7" s="318" t="s">
        <v>404</v>
      </c>
      <c r="R7" s="318" t="s">
        <v>405</v>
      </c>
      <c r="S7" s="318" t="s">
        <v>688</v>
      </c>
      <c r="T7" s="318" t="s">
        <v>406</v>
      </c>
      <c r="U7" s="318" t="s">
        <v>407</v>
      </c>
      <c r="V7" s="318" t="s">
        <v>989</v>
      </c>
      <c r="W7" s="318" t="s">
        <v>408</v>
      </c>
      <c r="X7" s="318" t="s">
        <v>409</v>
      </c>
      <c r="Y7" s="318" t="s">
        <v>410</v>
      </c>
      <c r="Z7" s="318" t="s">
        <v>411</v>
      </c>
      <c r="AA7" s="318" t="s">
        <v>412</v>
      </c>
      <c r="AB7" s="318" t="s">
        <v>413</v>
      </c>
      <c r="AC7" s="318" t="s">
        <v>414</v>
      </c>
      <c r="AD7" s="318" t="s">
        <v>415</v>
      </c>
      <c r="AE7" s="318" t="s">
        <v>416</v>
      </c>
      <c r="AF7" s="318" t="s">
        <v>417</v>
      </c>
      <c r="AG7" s="318" t="s">
        <v>418</v>
      </c>
      <c r="AH7" s="724"/>
      <c r="AI7" s="725"/>
      <c r="AJ7" s="725"/>
      <c r="AK7" s="726"/>
      <c r="AL7" s="727"/>
      <c r="AM7" s="727"/>
      <c r="AN7" s="95"/>
      <c r="AO7" s="95"/>
    </row>
    <row r="8" spans="1:41" ht="15.75">
      <c r="A8" s="698" t="s">
        <v>419</v>
      </c>
      <c r="B8" s="699"/>
      <c r="C8" s="323" t="s">
        <v>420</v>
      </c>
      <c r="D8" s="324" t="s">
        <v>421</v>
      </c>
      <c r="E8" s="313"/>
      <c r="F8" s="313"/>
      <c r="G8" s="313"/>
      <c r="H8" s="313"/>
      <c r="I8" s="313">
        <v>315</v>
      </c>
      <c r="J8" s="313">
        <v>945</v>
      </c>
      <c r="K8" s="313"/>
      <c r="L8" s="313"/>
      <c r="M8" s="313"/>
      <c r="N8" s="313"/>
      <c r="O8" s="313"/>
      <c r="P8" s="310"/>
      <c r="Q8" s="313">
        <v>2404</v>
      </c>
      <c r="R8" s="313"/>
      <c r="S8" s="313">
        <v>342</v>
      </c>
      <c r="T8" s="313"/>
      <c r="U8" s="313"/>
      <c r="V8" s="313">
        <v>1360</v>
      </c>
      <c r="W8" s="313">
        <v>822</v>
      </c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700">
        <f aca="true" t="shared" si="0" ref="AH8:AH25">SUM(E8:AG8)</f>
        <v>6188</v>
      </c>
      <c r="AI8" s="701"/>
      <c r="AJ8" s="701"/>
      <c r="AK8" s="702"/>
      <c r="AL8" s="217">
        <f>AM8-AH8</f>
        <v>2884</v>
      </c>
      <c r="AM8" s="217">
        <v>9072</v>
      </c>
      <c r="AN8" s="384">
        <v>2530</v>
      </c>
      <c r="AO8" s="384">
        <v>11602</v>
      </c>
    </row>
    <row r="9" spans="1:41" ht="19.5" customHeight="1" hidden="1">
      <c r="A9" s="698" t="s">
        <v>422</v>
      </c>
      <c r="B9" s="699"/>
      <c r="C9" s="323" t="s">
        <v>423</v>
      </c>
      <c r="D9" s="325" t="s">
        <v>424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0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700">
        <f t="shared" si="0"/>
        <v>0</v>
      </c>
      <c r="AI9" s="701"/>
      <c r="AJ9" s="701"/>
      <c r="AK9" s="702"/>
      <c r="AL9" s="216"/>
      <c r="AM9" s="216"/>
      <c r="AN9" s="384"/>
      <c r="AO9" s="384"/>
    </row>
    <row r="10" spans="1:41" ht="19.5" customHeight="1" hidden="1">
      <c r="A10" s="698" t="s">
        <v>425</v>
      </c>
      <c r="B10" s="699"/>
      <c r="C10" s="323" t="s">
        <v>426</v>
      </c>
      <c r="D10" s="325" t="s">
        <v>427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0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700">
        <f t="shared" si="0"/>
        <v>0</v>
      </c>
      <c r="AI10" s="701"/>
      <c r="AJ10" s="701"/>
      <c r="AK10" s="702"/>
      <c r="AL10" s="216"/>
      <c r="AM10" s="216"/>
      <c r="AN10" s="384"/>
      <c r="AO10" s="384"/>
    </row>
    <row r="11" spans="1:41" ht="19.5" customHeight="1" hidden="1">
      <c r="A11" s="698" t="s">
        <v>428</v>
      </c>
      <c r="B11" s="699"/>
      <c r="C11" s="326" t="s">
        <v>429</v>
      </c>
      <c r="D11" s="325" t="s">
        <v>430</v>
      </c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0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700">
        <f t="shared" si="0"/>
        <v>0</v>
      </c>
      <c r="AI11" s="701"/>
      <c r="AJ11" s="701"/>
      <c r="AK11" s="702"/>
      <c r="AL11" s="216"/>
      <c r="AM11" s="216"/>
      <c r="AN11" s="384"/>
      <c r="AO11" s="384"/>
    </row>
    <row r="12" spans="1:41" ht="19.5" customHeight="1" hidden="1">
      <c r="A12" s="698" t="s">
        <v>431</v>
      </c>
      <c r="B12" s="699"/>
      <c r="C12" s="326" t="s">
        <v>432</v>
      </c>
      <c r="D12" s="325" t="s">
        <v>433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0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700">
        <f t="shared" si="0"/>
        <v>0</v>
      </c>
      <c r="AI12" s="701"/>
      <c r="AJ12" s="701"/>
      <c r="AK12" s="702"/>
      <c r="AL12" s="216"/>
      <c r="AM12" s="216"/>
      <c r="AN12" s="384"/>
      <c r="AO12" s="384"/>
    </row>
    <row r="13" spans="1:41" ht="19.5" customHeight="1" hidden="1">
      <c r="A13" s="698" t="s">
        <v>434</v>
      </c>
      <c r="B13" s="699"/>
      <c r="C13" s="326" t="s">
        <v>435</v>
      </c>
      <c r="D13" s="325" t="s">
        <v>436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0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700">
        <f t="shared" si="0"/>
        <v>0</v>
      </c>
      <c r="AI13" s="701"/>
      <c r="AJ13" s="701"/>
      <c r="AK13" s="702"/>
      <c r="AL13" s="216"/>
      <c r="AM13" s="216"/>
      <c r="AN13" s="384"/>
      <c r="AO13" s="384"/>
    </row>
    <row r="14" spans="1:41" ht="19.5" customHeight="1">
      <c r="A14" s="698">
        <v>2</v>
      </c>
      <c r="B14" s="699"/>
      <c r="C14" s="326" t="s">
        <v>437</v>
      </c>
      <c r="D14" s="325" t="s">
        <v>438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0"/>
      <c r="Q14" s="313">
        <v>60</v>
      </c>
      <c r="R14" s="313"/>
      <c r="S14" s="313"/>
      <c r="T14" s="313"/>
      <c r="U14" s="313"/>
      <c r="V14" s="313">
        <v>60</v>
      </c>
      <c r="W14" s="313">
        <v>30</v>
      </c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700">
        <f t="shared" si="0"/>
        <v>150</v>
      </c>
      <c r="AI14" s="701"/>
      <c r="AJ14" s="701"/>
      <c r="AK14" s="702"/>
      <c r="AL14" s="216"/>
      <c r="AM14" s="217">
        <f aca="true" t="shared" si="1" ref="AM14:AM83">SUM(AH14:AL14)</f>
        <v>150</v>
      </c>
      <c r="AN14" s="384">
        <v>2</v>
      </c>
      <c r="AO14" s="384">
        <v>152</v>
      </c>
    </row>
    <row r="15" spans="1:41" ht="19.5" customHeight="1" hidden="1">
      <c r="A15" s="698" t="s">
        <v>439</v>
      </c>
      <c r="B15" s="699"/>
      <c r="C15" s="326" t="s">
        <v>440</v>
      </c>
      <c r="D15" s="327" t="s">
        <v>441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0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700">
        <f t="shared" si="0"/>
        <v>0</v>
      </c>
      <c r="AI15" s="701"/>
      <c r="AJ15" s="701"/>
      <c r="AK15" s="702"/>
      <c r="AL15" s="216"/>
      <c r="AM15" s="217">
        <f t="shared" si="1"/>
        <v>0</v>
      </c>
      <c r="AN15" s="384"/>
      <c r="AO15" s="384"/>
    </row>
    <row r="16" spans="1:41" ht="19.5" customHeight="1">
      <c r="A16" s="698">
        <v>3</v>
      </c>
      <c r="B16" s="699"/>
      <c r="C16" s="328" t="s">
        <v>442</v>
      </c>
      <c r="D16" s="325" t="s">
        <v>443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0"/>
      <c r="Q16" s="313">
        <v>30</v>
      </c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700">
        <f t="shared" si="0"/>
        <v>30</v>
      </c>
      <c r="AI16" s="701"/>
      <c r="AJ16" s="701"/>
      <c r="AK16" s="702"/>
      <c r="AL16" s="216"/>
      <c r="AM16" s="217">
        <f t="shared" si="1"/>
        <v>30</v>
      </c>
      <c r="AN16" s="384">
        <v>-11</v>
      </c>
      <c r="AO16" s="384">
        <v>19</v>
      </c>
    </row>
    <row r="17" spans="1:41" ht="19.5" customHeight="1">
      <c r="A17" s="698">
        <v>4</v>
      </c>
      <c r="B17" s="699"/>
      <c r="C17" s="328" t="s">
        <v>444</v>
      </c>
      <c r="D17" s="325" t="s">
        <v>445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0"/>
      <c r="Q17" s="313">
        <v>12</v>
      </c>
      <c r="R17" s="313"/>
      <c r="S17" s="313"/>
      <c r="T17" s="313"/>
      <c r="U17" s="313"/>
      <c r="V17" s="313">
        <v>12</v>
      </c>
      <c r="W17" s="313">
        <v>6</v>
      </c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700">
        <f t="shared" si="0"/>
        <v>30</v>
      </c>
      <c r="AI17" s="701"/>
      <c r="AJ17" s="701"/>
      <c r="AK17" s="702"/>
      <c r="AL17" s="216"/>
      <c r="AM17" s="217">
        <f t="shared" si="1"/>
        <v>30</v>
      </c>
      <c r="AN17" s="384"/>
      <c r="AO17" s="384">
        <v>30</v>
      </c>
    </row>
    <row r="18" spans="1:41" ht="19.5" customHeight="1" hidden="1">
      <c r="A18" s="698" t="s">
        <v>446</v>
      </c>
      <c r="B18" s="699"/>
      <c r="C18" s="328" t="s">
        <v>447</v>
      </c>
      <c r="D18" s="325" t="s">
        <v>448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0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700">
        <f t="shared" si="0"/>
        <v>0</v>
      </c>
      <c r="AI18" s="701"/>
      <c r="AJ18" s="701"/>
      <c r="AK18" s="702"/>
      <c r="AL18" s="216"/>
      <c r="AM18" s="217">
        <f t="shared" si="1"/>
        <v>0</v>
      </c>
      <c r="AN18" s="384"/>
      <c r="AO18" s="384"/>
    </row>
    <row r="19" spans="1:41" s="97" customFormat="1" ht="19.5" customHeight="1" hidden="1">
      <c r="A19" s="698" t="s">
        <v>449</v>
      </c>
      <c r="B19" s="699"/>
      <c r="C19" s="328" t="s">
        <v>450</v>
      </c>
      <c r="D19" s="325" t="s">
        <v>451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0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700">
        <f t="shared" si="0"/>
        <v>0</v>
      </c>
      <c r="AI19" s="701"/>
      <c r="AJ19" s="701"/>
      <c r="AK19" s="702"/>
      <c r="AL19" s="216"/>
      <c r="AM19" s="217">
        <f t="shared" si="1"/>
        <v>0</v>
      </c>
      <c r="AN19" s="384"/>
      <c r="AO19" s="384"/>
    </row>
    <row r="20" spans="1:41" s="97" customFormat="1" ht="19.5" customHeight="1" hidden="1">
      <c r="A20" s="698" t="s">
        <v>452</v>
      </c>
      <c r="B20" s="699"/>
      <c r="C20" s="328" t="s">
        <v>453</v>
      </c>
      <c r="D20" s="325" t="s">
        <v>454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0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700">
        <f t="shared" si="0"/>
        <v>0</v>
      </c>
      <c r="AI20" s="701"/>
      <c r="AJ20" s="701"/>
      <c r="AK20" s="702"/>
      <c r="AL20" s="216"/>
      <c r="AM20" s="217">
        <f t="shared" si="1"/>
        <v>0</v>
      </c>
      <c r="AN20" s="384"/>
      <c r="AO20" s="384"/>
    </row>
    <row r="21" spans="1:41" s="97" customFormat="1" ht="19.5" customHeight="1">
      <c r="A21" s="698">
        <v>4</v>
      </c>
      <c r="B21" s="699"/>
      <c r="C21" s="328" t="s">
        <v>453</v>
      </c>
      <c r="D21" s="325" t="s">
        <v>454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0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700">
        <f t="shared" si="0"/>
        <v>0</v>
      </c>
      <c r="AI21" s="701"/>
      <c r="AJ21" s="701"/>
      <c r="AK21" s="702"/>
      <c r="AL21" s="216"/>
      <c r="AM21" s="217">
        <f t="shared" si="1"/>
        <v>0</v>
      </c>
      <c r="AN21" s="384">
        <v>13</v>
      </c>
      <c r="AO21" s="385">
        <v>13</v>
      </c>
    </row>
    <row r="22" spans="1:41" s="97" customFormat="1" ht="19.5" customHeight="1">
      <c r="A22" s="709">
        <v>5</v>
      </c>
      <c r="B22" s="710"/>
      <c r="C22" s="329" t="s">
        <v>455</v>
      </c>
      <c r="D22" s="330" t="s">
        <v>456</v>
      </c>
      <c r="E22" s="310">
        <f aca="true" t="shared" si="2" ref="E22:AG22">SUM(E8:E20)</f>
        <v>0</v>
      </c>
      <c r="F22" s="310">
        <f t="shared" si="2"/>
        <v>0</v>
      </c>
      <c r="G22" s="310">
        <f t="shared" si="2"/>
        <v>0</v>
      </c>
      <c r="H22" s="310">
        <f t="shared" si="2"/>
        <v>0</v>
      </c>
      <c r="I22" s="310">
        <f t="shared" si="2"/>
        <v>315</v>
      </c>
      <c r="J22" s="310">
        <f t="shared" si="2"/>
        <v>945</v>
      </c>
      <c r="K22" s="310">
        <f t="shared" si="2"/>
        <v>0</v>
      </c>
      <c r="L22" s="310">
        <f t="shared" si="2"/>
        <v>0</v>
      </c>
      <c r="M22" s="310">
        <f t="shared" si="2"/>
        <v>0</v>
      </c>
      <c r="N22" s="310">
        <f t="shared" si="2"/>
        <v>0</v>
      </c>
      <c r="O22" s="310">
        <f t="shared" si="2"/>
        <v>0</v>
      </c>
      <c r="P22" s="310">
        <f t="shared" si="2"/>
        <v>0</v>
      </c>
      <c r="Q22" s="310">
        <f t="shared" si="2"/>
        <v>2506</v>
      </c>
      <c r="R22" s="310">
        <f t="shared" si="2"/>
        <v>0</v>
      </c>
      <c r="S22" s="310">
        <f t="shared" si="2"/>
        <v>342</v>
      </c>
      <c r="T22" s="310">
        <f t="shared" si="2"/>
        <v>0</v>
      </c>
      <c r="U22" s="310">
        <f t="shared" si="2"/>
        <v>0</v>
      </c>
      <c r="V22" s="310">
        <f t="shared" si="2"/>
        <v>1432</v>
      </c>
      <c r="W22" s="310">
        <f t="shared" si="2"/>
        <v>858</v>
      </c>
      <c r="X22" s="310">
        <f t="shared" si="2"/>
        <v>0</v>
      </c>
      <c r="Y22" s="310">
        <f t="shared" si="2"/>
        <v>0</v>
      </c>
      <c r="Z22" s="310">
        <f t="shared" si="2"/>
        <v>0</v>
      </c>
      <c r="AA22" s="310">
        <f t="shared" si="2"/>
        <v>0</v>
      </c>
      <c r="AB22" s="310">
        <f t="shared" si="2"/>
        <v>0</v>
      </c>
      <c r="AC22" s="310">
        <f t="shared" si="2"/>
        <v>0</v>
      </c>
      <c r="AD22" s="310">
        <f t="shared" si="2"/>
        <v>0</v>
      </c>
      <c r="AE22" s="310">
        <f t="shared" si="2"/>
        <v>0</v>
      </c>
      <c r="AF22" s="310">
        <f t="shared" si="2"/>
        <v>0</v>
      </c>
      <c r="AG22" s="310">
        <f t="shared" si="2"/>
        <v>0</v>
      </c>
      <c r="AH22" s="700">
        <f t="shared" si="0"/>
        <v>6398</v>
      </c>
      <c r="AI22" s="701"/>
      <c r="AJ22" s="701"/>
      <c r="AK22" s="702"/>
      <c r="AL22" s="218">
        <f>SUM(AL8:AL21)</f>
        <v>2884</v>
      </c>
      <c r="AM22" s="219">
        <f t="shared" si="1"/>
        <v>9282</v>
      </c>
      <c r="AN22" s="385">
        <f>SUM(AN8:AN21)</f>
        <v>2534</v>
      </c>
      <c r="AO22" s="385">
        <f>SUM(AO8:AO21)</f>
        <v>11816</v>
      </c>
    </row>
    <row r="23" spans="1:41" ht="19.5" customHeight="1">
      <c r="A23" s="698">
        <v>6</v>
      </c>
      <c r="B23" s="699"/>
      <c r="C23" s="328" t="s">
        <v>457</v>
      </c>
      <c r="D23" s="325" t="s">
        <v>458</v>
      </c>
      <c r="E23" s="313">
        <v>2307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0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700">
        <f t="shared" si="0"/>
        <v>2307</v>
      </c>
      <c r="AI23" s="701"/>
      <c r="AJ23" s="701"/>
      <c r="AK23" s="702"/>
      <c r="AL23" s="216"/>
      <c r="AM23" s="217">
        <f t="shared" si="1"/>
        <v>2307</v>
      </c>
      <c r="AN23" s="384"/>
      <c r="AO23" s="384">
        <f>SUM(AM23:AN23)</f>
        <v>2307</v>
      </c>
    </row>
    <row r="24" spans="1:41" ht="29.25" customHeight="1">
      <c r="A24" s="698">
        <v>7</v>
      </c>
      <c r="B24" s="699"/>
      <c r="C24" s="328" t="s">
        <v>459</v>
      </c>
      <c r="D24" s="325" t="s">
        <v>460</v>
      </c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0"/>
      <c r="Q24" s="313"/>
      <c r="R24" s="313">
        <v>353</v>
      </c>
      <c r="S24" s="313">
        <v>110</v>
      </c>
      <c r="T24" s="313"/>
      <c r="U24" s="313"/>
      <c r="V24" s="313">
        <v>214</v>
      </c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700">
        <f t="shared" si="0"/>
        <v>677</v>
      </c>
      <c r="AI24" s="701"/>
      <c r="AJ24" s="701"/>
      <c r="AK24" s="702"/>
      <c r="AL24" s="216">
        <v>220</v>
      </c>
      <c r="AM24" s="217">
        <f t="shared" si="1"/>
        <v>897</v>
      </c>
      <c r="AN24" s="384">
        <v>13</v>
      </c>
      <c r="AO24" s="384">
        <f>SUM(AM24:AN24)</f>
        <v>910</v>
      </c>
    </row>
    <row r="25" spans="1:41" ht="19.5" customHeight="1" hidden="1">
      <c r="A25" s="698">
        <v>8</v>
      </c>
      <c r="B25" s="699"/>
      <c r="C25" s="331" t="s">
        <v>461</v>
      </c>
      <c r="D25" s="325" t="s">
        <v>462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0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700">
        <f t="shared" si="0"/>
        <v>0</v>
      </c>
      <c r="AI25" s="701"/>
      <c r="AJ25" s="701"/>
      <c r="AK25" s="702"/>
      <c r="AL25" s="216"/>
      <c r="AM25" s="217">
        <f t="shared" si="1"/>
        <v>0</v>
      </c>
      <c r="AN25" s="384"/>
      <c r="AO25" s="385"/>
    </row>
    <row r="26" spans="1:41" ht="19.5" customHeight="1">
      <c r="A26" s="698">
        <v>9</v>
      </c>
      <c r="B26" s="699"/>
      <c r="C26" s="331" t="s">
        <v>1051</v>
      </c>
      <c r="D26" s="386" t="s">
        <v>1052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0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0"/>
      <c r="AI26" s="311"/>
      <c r="AJ26" s="311"/>
      <c r="AK26" s="312"/>
      <c r="AL26" s="216"/>
      <c r="AM26" s="217"/>
      <c r="AN26" s="384">
        <v>54</v>
      </c>
      <c r="AO26" s="384">
        <f aca="true" t="shared" si="3" ref="AO26:AO93">SUM(AM26:AN26)</f>
        <v>54</v>
      </c>
    </row>
    <row r="27" spans="1:41" ht="14.25" customHeight="1">
      <c r="A27" s="698">
        <v>10</v>
      </c>
      <c r="B27" s="699"/>
      <c r="C27" s="332" t="s">
        <v>463</v>
      </c>
      <c r="D27" s="330" t="s">
        <v>464</v>
      </c>
      <c r="E27" s="310">
        <f aca="true" t="shared" si="4" ref="E27:AG27">SUM(E23:E25)</f>
        <v>2307</v>
      </c>
      <c r="F27" s="310">
        <f t="shared" si="4"/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353</v>
      </c>
      <c r="S27" s="310">
        <f t="shared" si="4"/>
        <v>110</v>
      </c>
      <c r="T27" s="310">
        <f t="shared" si="4"/>
        <v>0</v>
      </c>
      <c r="U27" s="310">
        <f t="shared" si="4"/>
        <v>0</v>
      </c>
      <c r="V27" s="310">
        <f t="shared" si="4"/>
        <v>214</v>
      </c>
      <c r="W27" s="310">
        <f t="shared" si="4"/>
        <v>0</v>
      </c>
      <c r="X27" s="310">
        <f t="shared" si="4"/>
        <v>0</v>
      </c>
      <c r="Y27" s="310">
        <f t="shared" si="4"/>
        <v>0</v>
      </c>
      <c r="Z27" s="310">
        <f t="shared" si="4"/>
        <v>0</v>
      </c>
      <c r="AA27" s="310">
        <f t="shared" si="4"/>
        <v>0</v>
      </c>
      <c r="AB27" s="310">
        <f t="shared" si="4"/>
        <v>0</v>
      </c>
      <c r="AC27" s="310">
        <f t="shared" si="4"/>
        <v>0</v>
      </c>
      <c r="AD27" s="310">
        <f t="shared" si="4"/>
        <v>0</v>
      </c>
      <c r="AE27" s="310">
        <f t="shared" si="4"/>
        <v>0</v>
      </c>
      <c r="AF27" s="310">
        <f t="shared" si="4"/>
        <v>0</v>
      </c>
      <c r="AG27" s="310">
        <f t="shared" si="4"/>
        <v>0</v>
      </c>
      <c r="AH27" s="700">
        <f aca="true" t="shared" si="5" ref="AH27:AH32">SUM(E27:AG27)</f>
        <v>2984</v>
      </c>
      <c r="AI27" s="701"/>
      <c r="AJ27" s="701"/>
      <c r="AK27" s="702"/>
      <c r="AL27" s="218">
        <f>SUM(AL24:AL25)</f>
        <v>220</v>
      </c>
      <c r="AM27" s="219">
        <f t="shared" si="1"/>
        <v>3204</v>
      </c>
      <c r="AN27" s="385">
        <v>67</v>
      </c>
      <c r="AO27" s="385">
        <f t="shared" si="3"/>
        <v>3271</v>
      </c>
    </row>
    <row r="28" spans="1:41" ht="19.5" customHeight="1">
      <c r="A28" s="698">
        <v>11</v>
      </c>
      <c r="B28" s="699"/>
      <c r="C28" s="329" t="s">
        <v>465</v>
      </c>
      <c r="D28" s="330" t="s">
        <v>362</v>
      </c>
      <c r="E28" s="310">
        <f aca="true" t="shared" si="6" ref="E28:AG28">SUM(E22+E27)</f>
        <v>2307</v>
      </c>
      <c r="F28" s="310">
        <f t="shared" si="6"/>
        <v>0</v>
      </c>
      <c r="G28" s="310">
        <f t="shared" si="6"/>
        <v>0</v>
      </c>
      <c r="H28" s="310">
        <f t="shared" si="6"/>
        <v>0</v>
      </c>
      <c r="I28" s="310">
        <f t="shared" si="6"/>
        <v>315</v>
      </c>
      <c r="J28" s="310">
        <f t="shared" si="6"/>
        <v>945</v>
      </c>
      <c r="K28" s="310">
        <f t="shared" si="6"/>
        <v>0</v>
      </c>
      <c r="L28" s="310">
        <f t="shared" si="6"/>
        <v>0</v>
      </c>
      <c r="M28" s="310">
        <f t="shared" si="6"/>
        <v>0</v>
      </c>
      <c r="N28" s="310">
        <f t="shared" si="6"/>
        <v>0</v>
      </c>
      <c r="O28" s="310">
        <f t="shared" si="6"/>
        <v>0</v>
      </c>
      <c r="P28" s="310">
        <f t="shared" si="6"/>
        <v>0</v>
      </c>
      <c r="Q28" s="310">
        <f t="shared" si="6"/>
        <v>2506</v>
      </c>
      <c r="R28" s="310">
        <f t="shared" si="6"/>
        <v>353</v>
      </c>
      <c r="S28" s="310">
        <f t="shared" si="6"/>
        <v>452</v>
      </c>
      <c r="T28" s="310">
        <f t="shared" si="6"/>
        <v>0</v>
      </c>
      <c r="U28" s="310">
        <f t="shared" si="6"/>
        <v>0</v>
      </c>
      <c r="V28" s="310">
        <f t="shared" si="6"/>
        <v>1646</v>
      </c>
      <c r="W28" s="310">
        <f t="shared" si="6"/>
        <v>858</v>
      </c>
      <c r="X28" s="310">
        <f t="shared" si="6"/>
        <v>0</v>
      </c>
      <c r="Y28" s="310">
        <f t="shared" si="6"/>
        <v>0</v>
      </c>
      <c r="Z28" s="310">
        <f t="shared" si="6"/>
        <v>0</v>
      </c>
      <c r="AA28" s="310">
        <f t="shared" si="6"/>
        <v>0</v>
      </c>
      <c r="AB28" s="310">
        <f t="shared" si="6"/>
        <v>0</v>
      </c>
      <c r="AC28" s="310">
        <f t="shared" si="6"/>
        <v>0</v>
      </c>
      <c r="AD28" s="310">
        <f t="shared" si="6"/>
        <v>0</v>
      </c>
      <c r="AE28" s="310">
        <f t="shared" si="6"/>
        <v>0</v>
      </c>
      <c r="AF28" s="310">
        <f t="shared" si="6"/>
        <v>0</v>
      </c>
      <c r="AG28" s="310">
        <f t="shared" si="6"/>
        <v>0</v>
      </c>
      <c r="AH28" s="700">
        <f t="shared" si="5"/>
        <v>9382</v>
      </c>
      <c r="AI28" s="701"/>
      <c r="AJ28" s="701"/>
      <c r="AK28" s="702"/>
      <c r="AL28" s="218">
        <f>AL22+AL27</f>
        <v>3104</v>
      </c>
      <c r="AM28" s="219">
        <f t="shared" si="1"/>
        <v>12486</v>
      </c>
      <c r="AN28" s="219">
        <f>AN22+AN27</f>
        <v>2601</v>
      </c>
      <c r="AO28" s="384">
        <f t="shared" si="3"/>
        <v>15087</v>
      </c>
    </row>
    <row r="29" spans="1:41" s="96" customFormat="1" ht="19.5" customHeight="1">
      <c r="A29" s="698">
        <v>12</v>
      </c>
      <c r="B29" s="699"/>
      <c r="C29" s="332" t="s">
        <v>466</v>
      </c>
      <c r="D29" s="330" t="s">
        <v>364</v>
      </c>
      <c r="E29" s="310">
        <v>623</v>
      </c>
      <c r="F29" s="310"/>
      <c r="G29" s="310"/>
      <c r="H29" s="310"/>
      <c r="I29" s="310">
        <v>43</v>
      </c>
      <c r="J29" s="310">
        <v>128</v>
      </c>
      <c r="K29" s="310"/>
      <c r="L29" s="310"/>
      <c r="M29" s="310"/>
      <c r="N29" s="310"/>
      <c r="O29" s="310"/>
      <c r="P29" s="310"/>
      <c r="Q29" s="310">
        <v>670</v>
      </c>
      <c r="R29" s="310">
        <v>95</v>
      </c>
      <c r="S29" s="310">
        <v>122</v>
      </c>
      <c r="T29" s="310"/>
      <c r="U29" s="310"/>
      <c r="V29" s="310">
        <v>446</v>
      </c>
      <c r="W29" s="310">
        <v>233</v>
      </c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700">
        <f t="shared" si="5"/>
        <v>2360</v>
      </c>
      <c r="AI29" s="701"/>
      <c r="AJ29" s="701"/>
      <c r="AK29" s="702"/>
      <c r="AL29" s="218">
        <v>439</v>
      </c>
      <c r="AM29" s="219">
        <v>2799</v>
      </c>
      <c r="AN29" s="384">
        <v>306</v>
      </c>
      <c r="AO29" s="384">
        <f t="shared" si="3"/>
        <v>3105</v>
      </c>
    </row>
    <row r="30" spans="1:41" ht="19.5" customHeight="1">
      <c r="A30" s="698">
        <v>13</v>
      </c>
      <c r="B30" s="699"/>
      <c r="C30" s="328" t="s">
        <v>467</v>
      </c>
      <c r="D30" s="325" t="s">
        <v>468</v>
      </c>
      <c r="E30" s="313">
        <v>130</v>
      </c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0"/>
      <c r="Q30" s="313">
        <v>15</v>
      </c>
      <c r="R30" s="313"/>
      <c r="S30" s="313">
        <v>444</v>
      </c>
      <c r="T30" s="313"/>
      <c r="U30" s="313"/>
      <c r="V30" s="313">
        <v>80</v>
      </c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700">
        <f t="shared" si="5"/>
        <v>669</v>
      </c>
      <c r="AI30" s="701"/>
      <c r="AJ30" s="701"/>
      <c r="AK30" s="702"/>
      <c r="AL30" s="216"/>
      <c r="AM30" s="217">
        <f t="shared" si="1"/>
        <v>669</v>
      </c>
      <c r="AN30" s="384">
        <v>-549</v>
      </c>
      <c r="AO30" s="384">
        <f t="shared" si="3"/>
        <v>120</v>
      </c>
    </row>
    <row r="31" spans="1:41" ht="19.5" customHeight="1">
      <c r="A31" s="698">
        <v>14</v>
      </c>
      <c r="B31" s="699"/>
      <c r="C31" s="328" t="s">
        <v>469</v>
      </c>
      <c r="D31" s="325" t="s">
        <v>470</v>
      </c>
      <c r="E31" s="313">
        <v>120</v>
      </c>
      <c r="F31" s="313">
        <v>290</v>
      </c>
      <c r="G31" s="313"/>
      <c r="H31" s="313"/>
      <c r="I31" s="313"/>
      <c r="J31" s="313"/>
      <c r="K31" s="313">
        <v>1475</v>
      </c>
      <c r="L31" s="313">
        <v>30</v>
      </c>
      <c r="M31" s="313"/>
      <c r="N31" s="313">
        <v>180</v>
      </c>
      <c r="O31" s="313"/>
      <c r="P31" s="310"/>
      <c r="Q31" s="313">
        <v>120</v>
      </c>
      <c r="R31" s="313"/>
      <c r="S31" s="313">
        <v>700</v>
      </c>
      <c r="T31" s="313"/>
      <c r="U31" s="313"/>
      <c r="V31" s="313">
        <v>1145</v>
      </c>
      <c r="W31" s="313">
        <v>626</v>
      </c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700">
        <f t="shared" si="5"/>
        <v>4686</v>
      </c>
      <c r="AI31" s="701"/>
      <c r="AJ31" s="701"/>
      <c r="AK31" s="702"/>
      <c r="AL31" s="216">
        <v>600</v>
      </c>
      <c r="AM31" s="217">
        <f t="shared" si="1"/>
        <v>5286</v>
      </c>
      <c r="AN31" s="384">
        <v>-249</v>
      </c>
      <c r="AO31" s="384">
        <f t="shared" si="3"/>
        <v>5037</v>
      </c>
    </row>
    <row r="32" spans="1:41" ht="19.5" customHeight="1" hidden="1">
      <c r="A32" s="698">
        <v>15</v>
      </c>
      <c r="B32" s="699"/>
      <c r="C32" s="328" t="s">
        <v>471</v>
      </c>
      <c r="D32" s="325" t="s">
        <v>472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0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700">
        <f t="shared" si="5"/>
        <v>0</v>
      </c>
      <c r="AI32" s="701"/>
      <c r="AJ32" s="701"/>
      <c r="AK32" s="702"/>
      <c r="AL32" s="216"/>
      <c r="AM32" s="217">
        <f t="shared" si="1"/>
        <v>0</v>
      </c>
      <c r="AN32" s="384"/>
      <c r="AO32" s="384">
        <f t="shared" si="3"/>
        <v>0</v>
      </c>
    </row>
    <row r="33" spans="1:41" ht="19.5" customHeight="1">
      <c r="A33" s="698">
        <v>16</v>
      </c>
      <c r="B33" s="699"/>
      <c r="C33" s="332" t="s">
        <v>473</v>
      </c>
      <c r="D33" s="330" t="s">
        <v>474</v>
      </c>
      <c r="E33" s="310">
        <f aca="true" t="shared" si="7" ref="E33:AG33">SUM(E30:E32)</f>
        <v>250</v>
      </c>
      <c r="F33" s="310">
        <f t="shared" si="7"/>
        <v>290</v>
      </c>
      <c r="G33" s="310">
        <f t="shared" si="7"/>
        <v>0</v>
      </c>
      <c r="H33" s="310">
        <f t="shared" si="7"/>
        <v>0</v>
      </c>
      <c r="I33" s="310">
        <f t="shared" si="7"/>
        <v>0</v>
      </c>
      <c r="J33" s="310">
        <f t="shared" si="7"/>
        <v>0</v>
      </c>
      <c r="K33" s="310">
        <f t="shared" si="7"/>
        <v>1475</v>
      </c>
      <c r="L33" s="310">
        <f t="shared" si="7"/>
        <v>30</v>
      </c>
      <c r="M33" s="310">
        <f t="shared" si="7"/>
        <v>0</v>
      </c>
      <c r="N33" s="310">
        <f t="shared" si="7"/>
        <v>180</v>
      </c>
      <c r="O33" s="310">
        <f t="shared" si="7"/>
        <v>0</v>
      </c>
      <c r="P33" s="310">
        <f t="shared" si="7"/>
        <v>0</v>
      </c>
      <c r="Q33" s="310">
        <f t="shared" si="7"/>
        <v>135</v>
      </c>
      <c r="R33" s="310">
        <f t="shared" si="7"/>
        <v>0</v>
      </c>
      <c r="S33" s="310">
        <f t="shared" si="7"/>
        <v>1144</v>
      </c>
      <c r="T33" s="310">
        <f t="shared" si="7"/>
        <v>0</v>
      </c>
      <c r="U33" s="310">
        <f t="shared" si="7"/>
        <v>0</v>
      </c>
      <c r="V33" s="310">
        <f t="shared" si="7"/>
        <v>1225</v>
      </c>
      <c r="W33" s="310">
        <f t="shared" si="7"/>
        <v>626</v>
      </c>
      <c r="X33" s="310">
        <f t="shared" si="7"/>
        <v>0</v>
      </c>
      <c r="Y33" s="310">
        <f t="shared" si="7"/>
        <v>0</v>
      </c>
      <c r="Z33" s="310">
        <f t="shared" si="7"/>
        <v>0</v>
      </c>
      <c r="AA33" s="310">
        <f t="shared" si="7"/>
        <v>0</v>
      </c>
      <c r="AB33" s="310">
        <f t="shared" si="7"/>
        <v>0</v>
      </c>
      <c r="AC33" s="310">
        <f t="shared" si="7"/>
        <v>0</v>
      </c>
      <c r="AD33" s="310">
        <f t="shared" si="7"/>
        <v>0</v>
      </c>
      <c r="AE33" s="310">
        <f t="shared" si="7"/>
        <v>0</v>
      </c>
      <c r="AF33" s="310">
        <f t="shared" si="7"/>
        <v>0</v>
      </c>
      <c r="AG33" s="310">
        <f t="shared" si="7"/>
        <v>0</v>
      </c>
      <c r="AH33" s="700">
        <f>SUM(AH30:AK32)</f>
        <v>5355</v>
      </c>
      <c r="AI33" s="701"/>
      <c r="AJ33" s="701"/>
      <c r="AK33" s="702"/>
      <c r="AL33" s="218">
        <f>SUM(AL30:AL32)</f>
        <v>600</v>
      </c>
      <c r="AM33" s="219">
        <f t="shared" si="1"/>
        <v>5955</v>
      </c>
      <c r="AN33" s="385">
        <f>SUM(AN30:AN32)</f>
        <v>-798</v>
      </c>
      <c r="AO33" s="385">
        <f t="shared" si="3"/>
        <v>5157</v>
      </c>
    </row>
    <row r="34" spans="1:41" ht="19.5" customHeight="1">
      <c r="A34" s="698">
        <v>17</v>
      </c>
      <c r="B34" s="699"/>
      <c r="C34" s="328" t="s">
        <v>475</v>
      </c>
      <c r="D34" s="325" t="s">
        <v>476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0"/>
      <c r="Q34" s="313">
        <v>35</v>
      </c>
      <c r="R34" s="313">
        <v>90</v>
      </c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700">
        <f aca="true" t="shared" si="8" ref="AH34:AH39">SUM(E34:AG34)</f>
        <v>125</v>
      </c>
      <c r="AI34" s="701"/>
      <c r="AJ34" s="701"/>
      <c r="AK34" s="702"/>
      <c r="AL34" s="216"/>
      <c r="AM34" s="217">
        <f t="shared" si="1"/>
        <v>125</v>
      </c>
      <c r="AN34" s="384">
        <v>-22</v>
      </c>
      <c r="AO34" s="384">
        <f t="shared" si="3"/>
        <v>103</v>
      </c>
    </row>
    <row r="35" spans="1:41" ht="19.5" customHeight="1">
      <c r="A35" s="698">
        <v>18</v>
      </c>
      <c r="B35" s="699"/>
      <c r="C35" s="328" t="s">
        <v>477</v>
      </c>
      <c r="D35" s="325" t="s">
        <v>478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0"/>
      <c r="Q35" s="313">
        <v>50</v>
      </c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700">
        <f t="shared" si="8"/>
        <v>50</v>
      </c>
      <c r="AI35" s="701"/>
      <c r="AJ35" s="701"/>
      <c r="AK35" s="702"/>
      <c r="AL35" s="216"/>
      <c r="AM35" s="217">
        <f t="shared" si="1"/>
        <v>50</v>
      </c>
      <c r="AN35" s="384">
        <v>56</v>
      </c>
      <c r="AO35" s="384">
        <f t="shared" si="3"/>
        <v>106</v>
      </c>
    </row>
    <row r="36" spans="1:41" ht="19.5" customHeight="1">
      <c r="A36" s="698">
        <v>19</v>
      </c>
      <c r="B36" s="699"/>
      <c r="C36" s="332" t="s">
        <v>479</v>
      </c>
      <c r="D36" s="330" t="s">
        <v>480</v>
      </c>
      <c r="E36" s="310">
        <f aca="true" t="shared" si="9" ref="E36:AG36">SUM(E34:E35)</f>
        <v>0</v>
      </c>
      <c r="F36" s="310">
        <f t="shared" si="9"/>
        <v>0</v>
      </c>
      <c r="G36" s="310">
        <f t="shared" si="9"/>
        <v>0</v>
      </c>
      <c r="H36" s="310">
        <f t="shared" si="9"/>
        <v>0</v>
      </c>
      <c r="I36" s="310">
        <f t="shared" si="9"/>
        <v>0</v>
      </c>
      <c r="J36" s="310">
        <f t="shared" si="9"/>
        <v>0</v>
      </c>
      <c r="K36" s="310">
        <f t="shared" si="9"/>
        <v>0</v>
      </c>
      <c r="L36" s="310">
        <f t="shared" si="9"/>
        <v>0</v>
      </c>
      <c r="M36" s="310">
        <f t="shared" si="9"/>
        <v>0</v>
      </c>
      <c r="N36" s="310">
        <f t="shared" si="9"/>
        <v>0</v>
      </c>
      <c r="O36" s="310">
        <f t="shared" si="9"/>
        <v>0</v>
      </c>
      <c r="P36" s="310">
        <f t="shared" si="9"/>
        <v>0</v>
      </c>
      <c r="Q36" s="310">
        <f t="shared" si="9"/>
        <v>85</v>
      </c>
      <c r="R36" s="310">
        <f t="shared" si="9"/>
        <v>90</v>
      </c>
      <c r="S36" s="310">
        <f t="shared" si="9"/>
        <v>0</v>
      </c>
      <c r="T36" s="310">
        <f t="shared" si="9"/>
        <v>0</v>
      </c>
      <c r="U36" s="310">
        <f t="shared" si="9"/>
        <v>0</v>
      </c>
      <c r="V36" s="310">
        <f t="shared" si="9"/>
        <v>0</v>
      </c>
      <c r="W36" s="310">
        <f t="shared" si="9"/>
        <v>0</v>
      </c>
      <c r="X36" s="310">
        <f t="shared" si="9"/>
        <v>0</v>
      </c>
      <c r="Y36" s="310">
        <f t="shared" si="9"/>
        <v>0</v>
      </c>
      <c r="Z36" s="310">
        <f t="shared" si="9"/>
        <v>0</v>
      </c>
      <c r="AA36" s="310">
        <f t="shared" si="9"/>
        <v>0</v>
      </c>
      <c r="AB36" s="310">
        <f t="shared" si="9"/>
        <v>0</v>
      </c>
      <c r="AC36" s="310">
        <f t="shared" si="9"/>
        <v>0</v>
      </c>
      <c r="AD36" s="310">
        <f t="shared" si="9"/>
        <v>0</v>
      </c>
      <c r="AE36" s="310">
        <f t="shared" si="9"/>
        <v>0</v>
      </c>
      <c r="AF36" s="310">
        <f t="shared" si="9"/>
        <v>0</v>
      </c>
      <c r="AG36" s="310">
        <f t="shared" si="9"/>
        <v>0</v>
      </c>
      <c r="AH36" s="700">
        <f t="shared" si="8"/>
        <v>175</v>
      </c>
      <c r="AI36" s="701"/>
      <c r="AJ36" s="701"/>
      <c r="AK36" s="702"/>
      <c r="AL36" s="218">
        <f>SUM(AL34:AL35)</f>
        <v>0</v>
      </c>
      <c r="AM36" s="219">
        <f t="shared" si="1"/>
        <v>175</v>
      </c>
      <c r="AN36" s="385">
        <f>SUM(AN34:AN35)</f>
        <v>34</v>
      </c>
      <c r="AO36" s="385">
        <f t="shared" si="3"/>
        <v>209</v>
      </c>
    </row>
    <row r="37" spans="1:41" ht="19.5" customHeight="1">
      <c r="A37" s="698">
        <v>20</v>
      </c>
      <c r="B37" s="699"/>
      <c r="C37" s="328" t="s">
        <v>481</v>
      </c>
      <c r="D37" s="325" t="s">
        <v>482</v>
      </c>
      <c r="E37" s="313"/>
      <c r="F37" s="313">
        <v>10</v>
      </c>
      <c r="G37" s="313"/>
      <c r="H37" s="313"/>
      <c r="I37" s="313"/>
      <c r="J37" s="313"/>
      <c r="K37" s="313"/>
      <c r="L37" s="313"/>
      <c r="M37" s="313">
        <v>2100</v>
      </c>
      <c r="N37" s="313">
        <v>265</v>
      </c>
      <c r="O37" s="313"/>
      <c r="P37" s="310"/>
      <c r="Q37" s="313"/>
      <c r="R37" s="313"/>
      <c r="S37" s="313">
        <v>690</v>
      </c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700">
        <f t="shared" si="8"/>
        <v>3065</v>
      </c>
      <c r="AI37" s="701"/>
      <c r="AJ37" s="701"/>
      <c r="AK37" s="702"/>
      <c r="AL37" s="216"/>
      <c r="AM37" s="217">
        <f t="shared" si="1"/>
        <v>3065</v>
      </c>
      <c r="AN37" s="384">
        <v>-375</v>
      </c>
      <c r="AO37" s="384">
        <f t="shared" si="3"/>
        <v>2690</v>
      </c>
    </row>
    <row r="38" spans="1:41" ht="15.75" customHeight="1">
      <c r="A38" s="698">
        <v>21</v>
      </c>
      <c r="B38" s="699"/>
      <c r="C38" s="328" t="s">
        <v>483</v>
      </c>
      <c r="D38" s="325" t="s">
        <v>484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0"/>
      <c r="Q38" s="313"/>
      <c r="R38" s="313"/>
      <c r="S38" s="313"/>
      <c r="T38" s="313"/>
      <c r="U38" s="313"/>
      <c r="V38" s="313">
        <v>7760</v>
      </c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700">
        <f t="shared" si="8"/>
        <v>7760</v>
      </c>
      <c r="AI38" s="701"/>
      <c r="AJ38" s="701"/>
      <c r="AK38" s="702"/>
      <c r="AL38" s="216"/>
      <c r="AM38" s="217">
        <f t="shared" si="1"/>
        <v>7760</v>
      </c>
      <c r="AN38" s="384">
        <v>2586</v>
      </c>
      <c r="AO38" s="384">
        <f t="shared" si="3"/>
        <v>10346</v>
      </c>
    </row>
    <row r="39" spans="1:41" ht="15.75" customHeight="1" hidden="1">
      <c r="A39" s="698">
        <v>22</v>
      </c>
      <c r="B39" s="699"/>
      <c r="C39" s="328" t="s">
        <v>485</v>
      </c>
      <c r="D39" s="325" t="s">
        <v>486</v>
      </c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0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700">
        <f t="shared" si="8"/>
        <v>0</v>
      </c>
      <c r="AI39" s="701"/>
      <c r="AJ39" s="701"/>
      <c r="AK39" s="702"/>
      <c r="AL39" s="216"/>
      <c r="AM39" s="217">
        <f t="shared" si="1"/>
        <v>0</v>
      </c>
      <c r="AN39" s="384"/>
      <c r="AO39" s="384">
        <f t="shared" si="3"/>
        <v>0</v>
      </c>
    </row>
    <row r="40" spans="1:41" ht="15.75" customHeight="1">
      <c r="A40" s="698">
        <v>22</v>
      </c>
      <c r="B40" s="699"/>
      <c r="C40" s="328" t="s">
        <v>1053</v>
      </c>
      <c r="D40" s="387" t="s">
        <v>486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0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0"/>
      <c r="AI40" s="311"/>
      <c r="AJ40" s="311"/>
      <c r="AK40" s="312"/>
      <c r="AL40" s="216"/>
      <c r="AM40" s="217"/>
      <c r="AN40" s="384">
        <v>12</v>
      </c>
      <c r="AO40" s="384">
        <f>SUM(AM40:AN40)</f>
        <v>12</v>
      </c>
    </row>
    <row r="41" spans="1:41" ht="15.75" customHeight="1">
      <c r="A41" s="698">
        <v>23</v>
      </c>
      <c r="B41" s="699"/>
      <c r="C41" s="328" t="s">
        <v>487</v>
      </c>
      <c r="D41" s="325" t="s">
        <v>488</v>
      </c>
      <c r="E41" s="313"/>
      <c r="F41" s="313">
        <v>100</v>
      </c>
      <c r="G41" s="313"/>
      <c r="H41" s="313"/>
      <c r="I41" s="313"/>
      <c r="J41" s="313"/>
      <c r="K41" s="313">
        <v>200</v>
      </c>
      <c r="L41" s="313"/>
      <c r="M41" s="313"/>
      <c r="N41" s="313">
        <v>1400</v>
      </c>
      <c r="O41" s="313"/>
      <c r="P41" s="310"/>
      <c r="Q41" s="313">
        <v>50</v>
      </c>
      <c r="R41" s="313">
        <v>10</v>
      </c>
      <c r="S41" s="313">
        <v>500</v>
      </c>
      <c r="T41" s="313"/>
      <c r="U41" s="313"/>
      <c r="V41" s="313">
        <v>50</v>
      </c>
      <c r="W41" s="313">
        <v>400</v>
      </c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700">
        <f aca="true" t="shared" si="10" ref="AH41:AH53">SUM(E41:AG41)</f>
        <v>2710</v>
      </c>
      <c r="AI41" s="701"/>
      <c r="AJ41" s="701"/>
      <c r="AK41" s="702"/>
      <c r="AL41" s="216">
        <v>600</v>
      </c>
      <c r="AM41" s="217">
        <f t="shared" si="1"/>
        <v>3310</v>
      </c>
      <c r="AN41" s="384">
        <v>-2125</v>
      </c>
      <c r="AO41" s="384">
        <f t="shared" si="3"/>
        <v>1185</v>
      </c>
    </row>
    <row r="42" spans="1:41" ht="19.5" customHeight="1" hidden="1">
      <c r="A42" s="698">
        <v>24</v>
      </c>
      <c r="B42" s="699"/>
      <c r="C42" s="328" t="s">
        <v>489</v>
      </c>
      <c r="D42" s="325" t="s">
        <v>490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0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700">
        <f t="shared" si="10"/>
        <v>0</v>
      </c>
      <c r="AI42" s="701"/>
      <c r="AJ42" s="701"/>
      <c r="AK42" s="702"/>
      <c r="AL42" s="216"/>
      <c r="AM42" s="217">
        <f t="shared" si="1"/>
        <v>0</v>
      </c>
      <c r="AN42" s="384"/>
      <c r="AO42" s="384">
        <f t="shared" si="3"/>
        <v>0</v>
      </c>
    </row>
    <row r="43" spans="1:41" ht="19.5" customHeight="1">
      <c r="A43" s="698">
        <v>25</v>
      </c>
      <c r="B43" s="699"/>
      <c r="C43" s="331" t="s">
        <v>491</v>
      </c>
      <c r="D43" s="325" t="s">
        <v>492</v>
      </c>
      <c r="E43" s="313"/>
      <c r="F43" s="313"/>
      <c r="G43" s="313"/>
      <c r="H43" s="313"/>
      <c r="I43" s="313"/>
      <c r="J43" s="313"/>
      <c r="K43" s="313">
        <v>1500</v>
      </c>
      <c r="L43" s="313"/>
      <c r="M43" s="313"/>
      <c r="N43" s="313"/>
      <c r="O43" s="313"/>
      <c r="P43" s="310"/>
      <c r="Q43" s="313">
        <v>200</v>
      </c>
      <c r="R43" s="313"/>
      <c r="S43" s="313">
        <v>200</v>
      </c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700">
        <f t="shared" si="10"/>
        <v>1900</v>
      </c>
      <c r="AI43" s="701"/>
      <c r="AJ43" s="701"/>
      <c r="AK43" s="702"/>
      <c r="AL43" s="216"/>
      <c r="AM43" s="217">
        <f t="shared" si="1"/>
        <v>1900</v>
      </c>
      <c r="AN43" s="384">
        <v>-103</v>
      </c>
      <c r="AO43" s="384">
        <f t="shared" si="3"/>
        <v>1797</v>
      </c>
    </row>
    <row r="44" spans="1:41" ht="19.5" customHeight="1">
      <c r="A44" s="698">
        <v>26</v>
      </c>
      <c r="B44" s="699"/>
      <c r="C44" s="328" t="s">
        <v>493</v>
      </c>
      <c r="D44" s="325" t="s">
        <v>494</v>
      </c>
      <c r="E44" s="313">
        <v>965</v>
      </c>
      <c r="F44" s="313">
        <v>460</v>
      </c>
      <c r="G44" s="313"/>
      <c r="H44" s="313"/>
      <c r="I44" s="313"/>
      <c r="J44" s="313"/>
      <c r="K44" s="313">
        <v>345</v>
      </c>
      <c r="L44" s="313">
        <v>4400</v>
      </c>
      <c r="M44" s="313"/>
      <c r="N44" s="313">
        <v>560</v>
      </c>
      <c r="O44" s="313"/>
      <c r="P44" s="310"/>
      <c r="Q44" s="313">
        <v>10</v>
      </c>
      <c r="R44" s="313"/>
      <c r="S44" s="313">
        <v>2900</v>
      </c>
      <c r="T44" s="313"/>
      <c r="U44" s="313"/>
      <c r="V44" s="313">
        <v>60</v>
      </c>
      <c r="W44" s="313">
        <v>62</v>
      </c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700">
        <f t="shared" si="10"/>
        <v>9762</v>
      </c>
      <c r="AI44" s="701"/>
      <c r="AJ44" s="701"/>
      <c r="AK44" s="702"/>
      <c r="AL44" s="216"/>
      <c r="AM44" s="217">
        <f t="shared" si="1"/>
        <v>9762</v>
      </c>
      <c r="AN44" s="384">
        <v>-3529</v>
      </c>
      <c r="AO44" s="384">
        <f t="shared" si="3"/>
        <v>6233</v>
      </c>
    </row>
    <row r="45" spans="1:41" ht="19.5" customHeight="1">
      <c r="A45" s="698">
        <v>27</v>
      </c>
      <c r="B45" s="699"/>
      <c r="C45" s="332" t="s">
        <v>495</v>
      </c>
      <c r="D45" s="330" t="s">
        <v>496</v>
      </c>
      <c r="E45" s="310">
        <f aca="true" t="shared" si="11" ref="E45:AG45">SUM(E37:E44)</f>
        <v>965</v>
      </c>
      <c r="F45" s="310">
        <f t="shared" si="11"/>
        <v>570</v>
      </c>
      <c r="G45" s="310">
        <f t="shared" si="11"/>
        <v>0</v>
      </c>
      <c r="H45" s="310">
        <f t="shared" si="11"/>
        <v>0</v>
      </c>
      <c r="I45" s="310">
        <f t="shared" si="11"/>
        <v>0</v>
      </c>
      <c r="J45" s="310">
        <f t="shared" si="11"/>
        <v>0</v>
      </c>
      <c r="K45" s="310">
        <f t="shared" si="11"/>
        <v>2045</v>
      </c>
      <c r="L45" s="310">
        <f t="shared" si="11"/>
        <v>4400</v>
      </c>
      <c r="M45" s="310">
        <f t="shared" si="11"/>
        <v>2100</v>
      </c>
      <c r="N45" s="310">
        <f t="shared" si="11"/>
        <v>2225</v>
      </c>
      <c r="O45" s="310">
        <f t="shared" si="11"/>
        <v>0</v>
      </c>
      <c r="P45" s="310">
        <f t="shared" si="11"/>
        <v>0</v>
      </c>
      <c r="Q45" s="310">
        <f t="shared" si="11"/>
        <v>260</v>
      </c>
      <c r="R45" s="310">
        <f t="shared" si="11"/>
        <v>10</v>
      </c>
      <c r="S45" s="310">
        <f t="shared" si="11"/>
        <v>4290</v>
      </c>
      <c r="T45" s="310">
        <f t="shared" si="11"/>
        <v>0</v>
      </c>
      <c r="U45" s="310">
        <f t="shared" si="11"/>
        <v>0</v>
      </c>
      <c r="V45" s="310">
        <f t="shared" si="11"/>
        <v>7870</v>
      </c>
      <c r="W45" s="310">
        <f t="shared" si="11"/>
        <v>462</v>
      </c>
      <c r="X45" s="310">
        <f t="shared" si="11"/>
        <v>0</v>
      </c>
      <c r="Y45" s="310">
        <f t="shared" si="11"/>
        <v>0</v>
      </c>
      <c r="Z45" s="310">
        <f t="shared" si="11"/>
        <v>0</v>
      </c>
      <c r="AA45" s="310">
        <f t="shared" si="11"/>
        <v>0</v>
      </c>
      <c r="AB45" s="310">
        <f t="shared" si="11"/>
        <v>0</v>
      </c>
      <c r="AC45" s="310">
        <f t="shared" si="11"/>
        <v>0</v>
      </c>
      <c r="AD45" s="310">
        <f t="shared" si="11"/>
        <v>0</v>
      </c>
      <c r="AE45" s="310">
        <f t="shared" si="11"/>
        <v>0</v>
      </c>
      <c r="AF45" s="310">
        <f t="shared" si="11"/>
        <v>0</v>
      </c>
      <c r="AG45" s="310">
        <f t="shared" si="11"/>
        <v>0</v>
      </c>
      <c r="AH45" s="700">
        <f t="shared" si="10"/>
        <v>25197</v>
      </c>
      <c r="AI45" s="701"/>
      <c r="AJ45" s="701"/>
      <c r="AK45" s="702"/>
      <c r="AL45" s="218">
        <f>SUM(AL37:AL44)</f>
        <v>600</v>
      </c>
      <c r="AM45" s="219">
        <f t="shared" si="1"/>
        <v>25797</v>
      </c>
      <c r="AN45" s="385">
        <f>SUM(AN37:AN44)</f>
        <v>-3534</v>
      </c>
      <c r="AO45" s="385">
        <f t="shared" si="3"/>
        <v>22263</v>
      </c>
    </row>
    <row r="46" spans="1:41" ht="19.5" customHeight="1">
      <c r="A46" s="698">
        <v>28</v>
      </c>
      <c r="B46" s="699"/>
      <c r="C46" s="328" t="s">
        <v>497</v>
      </c>
      <c r="D46" s="325" t="s">
        <v>498</v>
      </c>
      <c r="E46" s="313">
        <v>300</v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0"/>
      <c r="Q46" s="313">
        <v>15</v>
      </c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700">
        <f t="shared" si="10"/>
        <v>315</v>
      </c>
      <c r="AI46" s="701"/>
      <c r="AJ46" s="701"/>
      <c r="AK46" s="702"/>
      <c r="AL46" s="216">
        <v>0</v>
      </c>
      <c r="AM46" s="217">
        <f t="shared" si="1"/>
        <v>315</v>
      </c>
      <c r="AN46" s="384">
        <v>-126</v>
      </c>
      <c r="AO46" s="384">
        <f t="shared" si="3"/>
        <v>189</v>
      </c>
    </row>
    <row r="47" spans="1:41" ht="19.5" customHeight="1">
      <c r="A47" s="698">
        <v>29</v>
      </c>
      <c r="B47" s="699"/>
      <c r="C47" s="328" t="s">
        <v>499</v>
      </c>
      <c r="D47" s="325" t="s">
        <v>500</v>
      </c>
      <c r="E47" s="313">
        <v>700</v>
      </c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0"/>
      <c r="Q47" s="313"/>
      <c r="R47" s="313"/>
      <c r="S47" s="313">
        <v>0</v>
      </c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700">
        <f t="shared" si="10"/>
        <v>700</v>
      </c>
      <c r="AI47" s="701"/>
      <c r="AJ47" s="701"/>
      <c r="AK47" s="702"/>
      <c r="AL47" s="216">
        <v>0</v>
      </c>
      <c r="AM47" s="217">
        <f t="shared" si="1"/>
        <v>700</v>
      </c>
      <c r="AN47" s="384">
        <v>-691</v>
      </c>
      <c r="AO47" s="384">
        <f t="shared" si="3"/>
        <v>9</v>
      </c>
    </row>
    <row r="48" spans="1:41" ht="19.5" customHeight="1">
      <c r="A48" s="698">
        <v>30</v>
      </c>
      <c r="B48" s="699"/>
      <c r="C48" s="332" t="s">
        <v>501</v>
      </c>
      <c r="D48" s="330" t="s">
        <v>502</v>
      </c>
      <c r="E48" s="310">
        <f aca="true" t="shared" si="12" ref="E48:AG48">SUM(E46:E47)</f>
        <v>1000</v>
      </c>
      <c r="F48" s="310">
        <f t="shared" si="12"/>
        <v>0</v>
      </c>
      <c r="G48" s="310">
        <f t="shared" si="12"/>
        <v>0</v>
      </c>
      <c r="H48" s="310">
        <f t="shared" si="12"/>
        <v>0</v>
      </c>
      <c r="I48" s="310">
        <f t="shared" si="12"/>
        <v>0</v>
      </c>
      <c r="J48" s="310">
        <f t="shared" si="12"/>
        <v>0</v>
      </c>
      <c r="K48" s="310">
        <f t="shared" si="12"/>
        <v>0</v>
      </c>
      <c r="L48" s="310">
        <f t="shared" si="12"/>
        <v>0</v>
      </c>
      <c r="M48" s="310">
        <f t="shared" si="12"/>
        <v>0</v>
      </c>
      <c r="N48" s="310">
        <f t="shared" si="12"/>
        <v>0</v>
      </c>
      <c r="O48" s="310">
        <f t="shared" si="12"/>
        <v>0</v>
      </c>
      <c r="P48" s="310">
        <f t="shared" si="12"/>
        <v>0</v>
      </c>
      <c r="Q48" s="310">
        <f t="shared" si="12"/>
        <v>15</v>
      </c>
      <c r="R48" s="310">
        <f t="shared" si="12"/>
        <v>0</v>
      </c>
      <c r="S48" s="310">
        <f t="shared" si="12"/>
        <v>0</v>
      </c>
      <c r="T48" s="310">
        <f t="shared" si="12"/>
        <v>0</v>
      </c>
      <c r="U48" s="310">
        <f t="shared" si="12"/>
        <v>0</v>
      </c>
      <c r="V48" s="310">
        <f t="shared" si="12"/>
        <v>0</v>
      </c>
      <c r="W48" s="310">
        <f t="shared" si="12"/>
        <v>0</v>
      </c>
      <c r="X48" s="310">
        <f t="shared" si="12"/>
        <v>0</v>
      </c>
      <c r="Y48" s="310">
        <f t="shared" si="12"/>
        <v>0</v>
      </c>
      <c r="Z48" s="310">
        <f t="shared" si="12"/>
        <v>0</v>
      </c>
      <c r="AA48" s="310">
        <f t="shared" si="12"/>
        <v>0</v>
      </c>
      <c r="AB48" s="310">
        <f t="shared" si="12"/>
        <v>0</v>
      </c>
      <c r="AC48" s="310">
        <f t="shared" si="12"/>
        <v>0</v>
      </c>
      <c r="AD48" s="310">
        <f t="shared" si="12"/>
        <v>0</v>
      </c>
      <c r="AE48" s="310">
        <f t="shared" si="12"/>
        <v>0</v>
      </c>
      <c r="AF48" s="310">
        <f t="shared" si="12"/>
        <v>0</v>
      </c>
      <c r="AG48" s="310">
        <f t="shared" si="12"/>
        <v>0</v>
      </c>
      <c r="AH48" s="700">
        <f t="shared" si="10"/>
        <v>1015</v>
      </c>
      <c r="AI48" s="701"/>
      <c r="AJ48" s="701"/>
      <c r="AK48" s="702"/>
      <c r="AL48" s="220">
        <v>0</v>
      </c>
      <c r="AM48" s="220">
        <f>SUM(AH48:AL48)</f>
        <v>1015</v>
      </c>
      <c r="AN48" s="385">
        <v>-787</v>
      </c>
      <c r="AO48" s="385">
        <f t="shared" si="3"/>
        <v>228</v>
      </c>
    </row>
    <row r="49" spans="1:41" ht="19.5" customHeight="1">
      <c r="A49" s="698">
        <v>31</v>
      </c>
      <c r="B49" s="699"/>
      <c r="C49" s="328" t="s">
        <v>503</v>
      </c>
      <c r="D49" s="325" t="s">
        <v>504</v>
      </c>
      <c r="E49" s="313">
        <v>208</v>
      </c>
      <c r="F49" s="313">
        <v>232</v>
      </c>
      <c r="G49" s="313"/>
      <c r="H49" s="313"/>
      <c r="I49" s="313"/>
      <c r="J49" s="313"/>
      <c r="K49" s="313">
        <v>459</v>
      </c>
      <c r="L49" s="313">
        <v>1196</v>
      </c>
      <c r="M49" s="313">
        <v>567</v>
      </c>
      <c r="N49" s="313">
        <v>517</v>
      </c>
      <c r="O49" s="313"/>
      <c r="P49" s="310"/>
      <c r="Q49" s="313">
        <v>127</v>
      </c>
      <c r="R49" s="313">
        <v>27</v>
      </c>
      <c r="S49" s="313">
        <v>819</v>
      </c>
      <c r="T49" s="313"/>
      <c r="U49" s="313"/>
      <c r="V49" s="313">
        <v>2456</v>
      </c>
      <c r="W49" s="313">
        <v>277</v>
      </c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700">
        <f t="shared" si="10"/>
        <v>6885</v>
      </c>
      <c r="AI49" s="701"/>
      <c r="AJ49" s="701"/>
      <c r="AK49" s="702"/>
      <c r="AL49" s="216"/>
      <c r="AM49" s="217">
        <f t="shared" si="1"/>
        <v>6885</v>
      </c>
      <c r="AN49" s="384">
        <f>-695</f>
        <v>-695</v>
      </c>
      <c r="AO49" s="384">
        <f t="shared" si="3"/>
        <v>6190</v>
      </c>
    </row>
    <row r="50" spans="1:41" ht="19.5" customHeight="1" hidden="1">
      <c r="A50" s="698">
        <v>32</v>
      </c>
      <c r="B50" s="699"/>
      <c r="C50" s="328" t="s">
        <v>505</v>
      </c>
      <c r="D50" s="325" t="s">
        <v>506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0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700">
        <f t="shared" si="10"/>
        <v>0</v>
      </c>
      <c r="AI50" s="701"/>
      <c r="AJ50" s="701"/>
      <c r="AK50" s="702"/>
      <c r="AL50" s="216"/>
      <c r="AM50" s="217">
        <f t="shared" si="1"/>
        <v>0</v>
      </c>
      <c r="AN50" s="384"/>
      <c r="AO50" s="384">
        <f t="shared" si="3"/>
        <v>0</v>
      </c>
    </row>
    <row r="51" spans="1:41" ht="19.5" customHeight="1" hidden="1">
      <c r="A51" s="698">
        <v>33</v>
      </c>
      <c r="B51" s="699"/>
      <c r="C51" s="328" t="s">
        <v>507</v>
      </c>
      <c r="D51" s="325" t="s">
        <v>508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0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700">
        <f t="shared" si="10"/>
        <v>0</v>
      </c>
      <c r="AI51" s="701"/>
      <c r="AJ51" s="701"/>
      <c r="AK51" s="702"/>
      <c r="AL51" s="216"/>
      <c r="AM51" s="217">
        <f t="shared" si="1"/>
        <v>0</v>
      </c>
      <c r="AN51" s="384"/>
      <c r="AO51" s="384">
        <f t="shared" si="3"/>
        <v>0</v>
      </c>
    </row>
    <row r="52" spans="1:41" ht="19.5" customHeight="1" hidden="1">
      <c r="A52" s="698">
        <v>34</v>
      </c>
      <c r="B52" s="699"/>
      <c r="C52" s="328" t="s">
        <v>509</v>
      </c>
      <c r="D52" s="325" t="s">
        <v>510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0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700">
        <f t="shared" si="10"/>
        <v>0</v>
      </c>
      <c r="AI52" s="701"/>
      <c r="AJ52" s="701"/>
      <c r="AK52" s="702"/>
      <c r="AL52" s="216"/>
      <c r="AM52" s="217">
        <f t="shared" si="1"/>
        <v>0</v>
      </c>
      <c r="AN52" s="384"/>
      <c r="AO52" s="384">
        <f t="shared" si="3"/>
        <v>0</v>
      </c>
    </row>
    <row r="53" spans="1:41" ht="19.5" customHeight="1" hidden="1">
      <c r="A53" s="698">
        <v>35</v>
      </c>
      <c r="B53" s="699"/>
      <c r="C53" s="328" t="s">
        <v>511</v>
      </c>
      <c r="D53" s="325" t="s">
        <v>512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0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700">
        <f t="shared" si="10"/>
        <v>0</v>
      </c>
      <c r="AI53" s="701"/>
      <c r="AJ53" s="701"/>
      <c r="AK53" s="702"/>
      <c r="AL53" s="216"/>
      <c r="AM53" s="217">
        <f t="shared" si="1"/>
        <v>0</v>
      </c>
      <c r="AN53" s="384"/>
      <c r="AO53" s="384">
        <f t="shared" si="3"/>
        <v>0</v>
      </c>
    </row>
    <row r="54" spans="1:41" ht="19.5" customHeight="1">
      <c r="A54" s="698">
        <v>32</v>
      </c>
      <c r="B54" s="699"/>
      <c r="C54" s="328" t="s">
        <v>507</v>
      </c>
      <c r="D54" s="325" t="s">
        <v>508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0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0"/>
      <c r="AI54" s="311"/>
      <c r="AJ54" s="311"/>
      <c r="AK54" s="312"/>
      <c r="AL54" s="216"/>
      <c r="AM54" s="217"/>
      <c r="AN54" s="384">
        <v>131</v>
      </c>
      <c r="AO54" s="384">
        <f>SUM(AM54:AN54)</f>
        <v>131</v>
      </c>
    </row>
    <row r="55" spans="1:41" ht="19.5" customHeight="1">
      <c r="A55" s="698">
        <v>34.3333333333333</v>
      </c>
      <c r="B55" s="699"/>
      <c r="C55" s="328" t="s">
        <v>511</v>
      </c>
      <c r="D55" s="325" t="s">
        <v>512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0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0"/>
      <c r="AI55" s="311"/>
      <c r="AJ55" s="311"/>
      <c r="AK55" s="312"/>
      <c r="AL55" s="216"/>
      <c r="AM55" s="217"/>
      <c r="AN55" s="384">
        <v>163</v>
      </c>
      <c r="AO55" s="384">
        <f>SUM(AM55:AN55)</f>
        <v>163</v>
      </c>
    </row>
    <row r="56" spans="1:41" ht="19.5" customHeight="1">
      <c r="A56" s="698">
        <v>36</v>
      </c>
      <c r="B56" s="699"/>
      <c r="C56" s="332" t="s">
        <v>513</v>
      </c>
      <c r="D56" s="330" t="s">
        <v>514</v>
      </c>
      <c r="E56" s="310">
        <f aca="true" t="shared" si="13" ref="E56:AG56">SUM(E49:E53)</f>
        <v>208</v>
      </c>
      <c r="F56" s="310">
        <f t="shared" si="13"/>
        <v>232</v>
      </c>
      <c r="G56" s="310">
        <f t="shared" si="13"/>
        <v>0</v>
      </c>
      <c r="H56" s="310">
        <f t="shared" si="13"/>
        <v>0</v>
      </c>
      <c r="I56" s="310">
        <f t="shared" si="13"/>
        <v>0</v>
      </c>
      <c r="J56" s="310">
        <f t="shared" si="13"/>
        <v>0</v>
      </c>
      <c r="K56" s="310">
        <f t="shared" si="13"/>
        <v>459</v>
      </c>
      <c r="L56" s="310">
        <f t="shared" si="13"/>
        <v>1196</v>
      </c>
      <c r="M56" s="310">
        <f t="shared" si="13"/>
        <v>567</v>
      </c>
      <c r="N56" s="310">
        <f t="shared" si="13"/>
        <v>517</v>
      </c>
      <c r="O56" s="310">
        <f t="shared" si="13"/>
        <v>0</v>
      </c>
      <c r="P56" s="310">
        <f t="shared" si="13"/>
        <v>0</v>
      </c>
      <c r="Q56" s="310">
        <f t="shared" si="13"/>
        <v>127</v>
      </c>
      <c r="R56" s="310">
        <f t="shared" si="13"/>
        <v>27</v>
      </c>
      <c r="S56" s="310">
        <f t="shared" si="13"/>
        <v>819</v>
      </c>
      <c r="T56" s="310">
        <f t="shared" si="13"/>
        <v>0</v>
      </c>
      <c r="U56" s="310">
        <f t="shared" si="13"/>
        <v>0</v>
      </c>
      <c r="V56" s="310">
        <f t="shared" si="13"/>
        <v>2456</v>
      </c>
      <c r="W56" s="310">
        <f t="shared" si="13"/>
        <v>277</v>
      </c>
      <c r="X56" s="310">
        <f t="shared" si="13"/>
        <v>0</v>
      </c>
      <c r="Y56" s="310">
        <f t="shared" si="13"/>
        <v>0</v>
      </c>
      <c r="Z56" s="310">
        <f t="shared" si="13"/>
        <v>0</v>
      </c>
      <c r="AA56" s="310">
        <f t="shared" si="13"/>
        <v>0</v>
      </c>
      <c r="AB56" s="310">
        <f t="shared" si="13"/>
        <v>0</v>
      </c>
      <c r="AC56" s="310">
        <f t="shared" si="13"/>
        <v>0</v>
      </c>
      <c r="AD56" s="310">
        <f t="shared" si="13"/>
        <v>0</v>
      </c>
      <c r="AE56" s="310">
        <f t="shared" si="13"/>
        <v>0</v>
      </c>
      <c r="AF56" s="310">
        <f t="shared" si="13"/>
        <v>0</v>
      </c>
      <c r="AG56" s="310">
        <f t="shared" si="13"/>
        <v>0</v>
      </c>
      <c r="AH56" s="700">
        <f aca="true" t="shared" si="14" ref="AH56:AH84">SUM(E56:AG56)</f>
        <v>6885</v>
      </c>
      <c r="AI56" s="701"/>
      <c r="AJ56" s="701"/>
      <c r="AK56" s="702"/>
      <c r="AL56" s="218"/>
      <c r="AM56" s="219">
        <f t="shared" si="1"/>
        <v>6885</v>
      </c>
      <c r="AN56" s="385">
        <f>SUM(AN49:AN55)</f>
        <v>-401</v>
      </c>
      <c r="AO56" s="384">
        <f t="shared" si="3"/>
        <v>6484</v>
      </c>
    </row>
    <row r="57" spans="1:41" ht="19.5" customHeight="1">
      <c r="A57" s="698">
        <v>37</v>
      </c>
      <c r="B57" s="699"/>
      <c r="C57" s="332" t="s">
        <v>515</v>
      </c>
      <c r="D57" s="330" t="s">
        <v>366</v>
      </c>
      <c r="E57" s="310">
        <f aca="true" t="shared" si="15" ref="E57:AG57">SUM(E33+E36+E45+E48+E56)</f>
        <v>2423</v>
      </c>
      <c r="F57" s="310">
        <f t="shared" si="15"/>
        <v>1092</v>
      </c>
      <c r="G57" s="310">
        <f t="shared" si="15"/>
        <v>0</v>
      </c>
      <c r="H57" s="310">
        <f t="shared" si="15"/>
        <v>0</v>
      </c>
      <c r="I57" s="310">
        <f t="shared" si="15"/>
        <v>0</v>
      </c>
      <c r="J57" s="310">
        <f t="shared" si="15"/>
        <v>0</v>
      </c>
      <c r="K57" s="310">
        <f t="shared" si="15"/>
        <v>3979</v>
      </c>
      <c r="L57" s="310">
        <f t="shared" si="15"/>
        <v>5626</v>
      </c>
      <c r="M57" s="310">
        <f t="shared" si="15"/>
        <v>2667</v>
      </c>
      <c r="N57" s="310">
        <f t="shared" si="15"/>
        <v>2922</v>
      </c>
      <c r="O57" s="310">
        <f t="shared" si="15"/>
        <v>0</v>
      </c>
      <c r="P57" s="310">
        <f t="shared" si="15"/>
        <v>0</v>
      </c>
      <c r="Q57" s="310">
        <f t="shared" si="15"/>
        <v>622</v>
      </c>
      <c r="R57" s="310">
        <f t="shared" si="15"/>
        <v>127</v>
      </c>
      <c r="S57" s="310">
        <f t="shared" si="15"/>
        <v>6253</v>
      </c>
      <c r="T57" s="310">
        <f t="shared" si="15"/>
        <v>0</v>
      </c>
      <c r="U57" s="310">
        <f t="shared" si="15"/>
        <v>0</v>
      </c>
      <c r="V57" s="310">
        <f t="shared" si="15"/>
        <v>11551</v>
      </c>
      <c r="W57" s="310">
        <f t="shared" si="15"/>
        <v>1365</v>
      </c>
      <c r="X57" s="310">
        <f t="shared" si="15"/>
        <v>0</v>
      </c>
      <c r="Y57" s="310">
        <f t="shared" si="15"/>
        <v>0</v>
      </c>
      <c r="Z57" s="310">
        <f t="shared" si="15"/>
        <v>0</v>
      </c>
      <c r="AA57" s="310">
        <f t="shared" si="15"/>
        <v>0</v>
      </c>
      <c r="AB57" s="310">
        <f t="shared" si="15"/>
        <v>0</v>
      </c>
      <c r="AC57" s="310">
        <f t="shared" si="15"/>
        <v>0</v>
      </c>
      <c r="AD57" s="310">
        <f t="shared" si="15"/>
        <v>0</v>
      </c>
      <c r="AE57" s="310">
        <f t="shared" si="15"/>
        <v>0</v>
      </c>
      <c r="AF57" s="310">
        <f t="shared" si="15"/>
        <v>0</v>
      </c>
      <c r="AG57" s="310">
        <f t="shared" si="15"/>
        <v>0</v>
      </c>
      <c r="AH57" s="700">
        <f t="shared" si="14"/>
        <v>38627</v>
      </c>
      <c r="AI57" s="701"/>
      <c r="AJ57" s="701"/>
      <c r="AK57" s="702"/>
      <c r="AL57" s="220">
        <f>SUM(AL33+AL36+AL45+AL48+AL56)</f>
        <v>1200</v>
      </c>
      <c r="AM57" s="220">
        <f>SUM(AH57:AL57)</f>
        <v>39827</v>
      </c>
      <c r="AN57" s="220">
        <f>AN33+AN36+AN45+AN48+AN56</f>
        <v>-5486</v>
      </c>
      <c r="AO57" s="384">
        <f t="shared" si="3"/>
        <v>34341</v>
      </c>
    </row>
    <row r="58" spans="1:41" ht="19.5" customHeight="1" hidden="1">
      <c r="A58" s="698">
        <v>38</v>
      </c>
      <c r="B58" s="699"/>
      <c r="C58" s="328" t="s">
        <v>516</v>
      </c>
      <c r="D58" s="325" t="s">
        <v>517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0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700">
        <f t="shared" si="14"/>
        <v>0</v>
      </c>
      <c r="AI58" s="701"/>
      <c r="AJ58" s="701"/>
      <c r="AK58" s="702"/>
      <c r="AL58" s="216"/>
      <c r="AM58" s="217">
        <f t="shared" si="1"/>
        <v>0</v>
      </c>
      <c r="AN58" s="384"/>
      <c r="AO58" s="384">
        <f t="shared" si="3"/>
        <v>0</v>
      </c>
    </row>
    <row r="59" spans="1:41" ht="19.5" customHeight="1">
      <c r="A59" s="698">
        <v>39</v>
      </c>
      <c r="B59" s="699"/>
      <c r="C59" s="328" t="s">
        <v>518</v>
      </c>
      <c r="D59" s="325" t="s">
        <v>519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0"/>
      <c r="Q59" s="313"/>
      <c r="R59" s="313"/>
      <c r="S59" s="313"/>
      <c r="T59" s="313"/>
      <c r="U59" s="313"/>
      <c r="V59" s="313"/>
      <c r="W59" s="313"/>
      <c r="X59" s="313"/>
      <c r="Y59" s="313"/>
      <c r="Z59" s="313">
        <v>276</v>
      </c>
      <c r="AA59" s="313"/>
      <c r="AB59" s="313"/>
      <c r="AC59" s="313"/>
      <c r="AD59" s="313"/>
      <c r="AE59" s="313"/>
      <c r="AF59" s="313"/>
      <c r="AG59" s="313"/>
      <c r="AH59" s="700">
        <f t="shared" si="14"/>
        <v>276</v>
      </c>
      <c r="AI59" s="701"/>
      <c r="AJ59" s="701"/>
      <c r="AK59" s="702"/>
      <c r="AL59" s="216"/>
      <c r="AM59" s="217">
        <f t="shared" si="1"/>
        <v>276</v>
      </c>
      <c r="AN59" s="384">
        <v>-19</v>
      </c>
      <c r="AO59" s="384">
        <f t="shared" si="3"/>
        <v>257</v>
      </c>
    </row>
    <row r="60" spans="1:41" ht="19.5" customHeight="1" hidden="1">
      <c r="A60" s="698">
        <v>40</v>
      </c>
      <c r="B60" s="699"/>
      <c r="C60" s="328" t="s">
        <v>520</v>
      </c>
      <c r="D60" s="325" t="s">
        <v>521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0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700">
        <f t="shared" si="14"/>
        <v>0</v>
      </c>
      <c r="AI60" s="701"/>
      <c r="AJ60" s="701"/>
      <c r="AK60" s="702"/>
      <c r="AL60" s="216"/>
      <c r="AM60" s="217">
        <f t="shared" si="1"/>
        <v>0</v>
      </c>
      <c r="AN60" s="384"/>
      <c r="AO60" s="384">
        <f t="shared" si="3"/>
        <v>0</v>
      </c>
    </row>
    <row r="61" spans="1:41" ht="19.5" customHeight="1" hidden="1">
      <c r="A61" s="698">
        <v>41</v>
      </c>
      <c r="B61" s="699"/>
      <c r="C61" s="328" t="s">
        <v>522</v>
      </c>
      <c r="D61" s="325" t="s">
        <v>523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0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700">
        <f t="shared" si="14"/>
        <v>0</v>
      </c>
      <c r="AI61" s="701"/>
      <c r="AJ61" s="701"/>
      <c r="AK61" s="702"/>
      <c r="AL61" s="216"/>
      <c r="AM61" s="217">
        <f t="shared" si="1"/>
        <v>0</v>
      </c>
      <c r="AN61" s="384"/>
      <c r="AO61" s="384">
        <f t="shared" si="3"/>
        <v>0</v>
      </c>
    </row>
    <row r="62" spans="1:41" ht="19.5" customHeight="1">
      <c r="A62" s="698">
        <v>42</v>
      </c>
      <c r="B62" s="699"/>
      <c r="C62" s="328" t="s">
        <v>992</v>
      </c>
      <c r="D62" s="325" t="s">
        <v>523</v>
      </c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0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700">
        <f t="shared" si="14"/>
        <v>0</v>
      </c>
      <c r="AI62" s="701"/>
      <c r="AJ62" s="701"/>
      <c r="AK62" s="702"/>
      <c r="AL62" s="216">
        <v>134</v>
      </c>
      <c r="AM62" s="217">
        <f>SUM(AH62:AL62)</f>
        <v>134</v>
      </c>
      <c r="AN62" s="384"/>
      <c r="AO62" s="384">
        <f t="shared" si="3"/>
        <v>134</v>
      </c>
    </row>
    <row r="63" spans="1:41" ht="19.5" customHeight="1">
      <c r="A63" s="698">
        <v>43</v>
      </c>
      <c r="B63" s="699"/>
      <c r="C63" s="328" t="s">
        <v>524</v>
      </c>
      <c r="D63" s="325" t="s">
        <v>525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0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>
        <v>137</v>
      </c>
      <c r="AB63" s="313"/>
      <c r="AC63" s="313"/>
      <c r="AD63" s="313"/>
      <c r="AE63" s="313"/>
      <c r="AF63" s="313"/>
      <c r="AG63" s="313"/>
      <c r="AH63" s="700">
        <f t="shared" si="14"/>
        <v>137</v>
      </c>
      <c r="AI63" s="701"/>
      <c r="AJ63" s="701"/>
      <c r="AK63" s="702"/>
      <c r="AL63" s="216">
        <v>28</v>
      </c>
      <c r="AM63" s="217">
        <f t="shared" si="1"/>
        <v>165</v>
      </c>
      <c r="AN63" s="384"/>
      <c r="AO63" s="384">
        <f t="shared" si="3"/>
        <v>165</v>
      </c>
    </row>
    <row r="64" spans="1:41" ht="19.5" customHeight="1" hidden="1">
      <c r="A64" s="698">
        <v>44</v>
      </c>
      <c r="B64" s="699"/>
      <c r="C64" s="328" t="s">
        <v>526</v>
      </c>
      <c r="D64" s="325" t="s">
        <v>527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0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700">
        <f t="shared" si="14"/>
        <v>0</v>
      </c>
      <c r="AI64" s="701"/>
      <c r="AJ64" s="701"/>
      <c r="AK64" s="702"/>
      <c r="AL64" s="216"/>
      <c r="AM64" s="217">
        <f t="shared" si="1"/>
        <v>0</v>
      </c>
      <c r="AN64" s="384"/>
      <c r="AO64" s="384">
        <f t="shared" si="3"/>
        <v>0</v>
      </c>
    </row>
    <row r="65" spans="1:41" ht="19.5" customHeight="1" hidden="1">
      <c r="A65" s="698">
        <v>45</v>
      </c>
      <c r="B65" s="699"/>
      <c r="C65" s="328" t="s">
        <v>528</v>
      </c>
      <c r="D65" s="325" t="s">
        <v>529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0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700">
        <f t="shared" si="14"/>
        <v>0</v>
      </c>
      <c r="AI65" s="701"/>
      <c r="AJ65" s="701"/>
      <c r="AK65" s="702"/>
      <c r="AL65" s="216"/>
      <c r="AM65" s="217">
        <f t="shared" si="1"/>
        <v>0</v>
      </c>
      <c r="AN65" s="384"/>
      <c r="AO65" s="384">
        <f t="shared" si="3"/>
        <v>0</v>
      </c>
    </row>
    <row r="66" spans="1:41" ht="19.5" customHeight="1">
      <c r="A66" s="698">
        <v>46</v>
      </c>
      <c r="B66" s="699"/>
      <c r="C66" s="328" t="s">
        <v>528</v>
      </c>
      <c r="D66" s="325" t="s">
        <v>529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0"/>
      <c r="Q66" s="313"/>
      <c r="R66" s="313"/>
      <c r="S66" s="313"/>
      <c r="T66" s="313"/>
      <c r="U66" s="313">
        <v>150</v>
      </c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700">
        <f t="shared" si="14"/>
        <v>150</v>
      </c>
      <c r="AI66" s="701"/>
      <c r="AJ66" s="701"/>
      <c r="AK66" s="702"/>
      <c r="AL66" s="216"/>
      <c r="AM66" s="217">
        <f>SUM(AH66:AL66)</f>
        <v>150</v>
      </c>
      <c r="AN66" s="384">
        <v>-150</v>
      </c>
      <c r="AO66" s="384">
        <f t="shared" si="3"/>
        <v>0</v>
      </c>
    </row>
    <row r="67" spans="1:41" ht="19.5" customHeight="1">
      <c r="A67" s="698">
        <v>47</v>
      </c>
      <c r="B67" s="699"/>
      <c r="C67" s="328" t="s">
        <v>530</v>
      </c>
      <c r="D67" s="325" t="s">
        <v>531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0"/>
      <c r="Q67" s="313"/>
      <c r="R67" s="313"/>
      <c r="S67" s="313"/>
      <c r="T67" s="313"/>
      <c r="U67" s="313"/>
      <c r="V67" s="313"/>
      <c r="W67" s="313"/>
      <c r="X67" s="313">
        <v>550</v>
      </c>
      <c r="Y67" s="313"/>
      <c r="Z67" s="313"/>
      <c r="AA67" s="313"/>
      <c r="AB67" s="313"/>
      <c r="AC67" s="313"/>
      <c r="AD67" s="313"/>
      <c r="AE67" s="313">
        <v>1065</v>
      </c>
      <c r="AF67" s="313"/>
      <c r="AG67" s="313"/>
      <c r="AH67" s="700">
        <f t="shared" si="14"/>
        <v>1615</v>
      </c>
      <c r="AI67" s="701"/>
      <c r="AJ67" s="701"/>
      <c r="AK67" s="702"/>
      <c r="AL67" s="216">
        <v>-134</v>
      </c>
      <c r="AM67" s="217">
        <v>1481</v>
      </c>
      <c r="AN67" s="384">
        <v>264</v>
      </c>
      <c r="AO67" s="384">
        <f t="shared" si="3"/>
        <v>1745</v>
      </c>
    </row>
    <row r="68" spans="1:41" ht="19.5" customHeight="1">
      <c r="A68" s="698">
        <v>48</v>
      </c>
      <c r="B68" s="699"/>
      <c r="C68" s="332" t="s">
        <v>532</v>
      </c>
      <c r="D68" s="330" t="s">
        <v>367</v>
      </c>
      <c r="E68" s="310">
        <f aca="true" t="shared" si="16" ref="E68:AG68">SUM(E58:E67)</f>
        <v>0</v>
      </c>
      <c r="F68" s="310">
        <f t="shared" si="16"/>
        <v>0</v>
      </c>
      <c r="G68" s="310">
        <f t="shared" si="16"/>
        <v>0</v>
      </c>
      <c r="H68" s="310">
        <f t="shared" si="16"/>
        <v>0</v>
      </c>
      <c r="I68" s="310">
        <f t="shared" si="16"/>
        <v>0</v>
      </c>
      <c r="J68" s="310">
        <f t="shared" si="16"/>
        <v>0</v>
      </c>
      <c r="K68" s="310">
        <f t="shared" si="16"/>
        <v>0</v>
      </c>
      <c r="L68" s="310">
        <f t="shared" si="16"/>
        <v>0</v>
      </c>
      <c r="M68" s="310">
        <f t="shared" si="16"/>
        <v>0</v>
      </c>
      <c r="N68" s="310">
        <f t="shared" si="16"/>
        <v>0</v>
      </c>
      <c r="O68" s="310">
        <f t="shared" si="16"/>
        <v>0</v>
      </c>
      <c r="P68" s="310">
        <f t="shared" si="16"/>
        <v>0</v>
      </c>
      <c r="Q68" s="310">
        <f t="shared" si="16"/>
        <v>0</v>
      </c>
      <c r="R68" s="310">
        <f t="shared" si="16"/>
        <v>0</v>
      </c>
      <c r="S68" s="310">
        <f t="shared" si="16"/>
        <v>0</v>
      </c>
      <c r="T68" s="310">
        <f t="shared" si="16"/>
        <v>0</v>
      </c>
      <c r="U68" s="310">
        <f t="shared" si="16"/>
        <v>150</v>
      </c>
      <c r="V68" s="310">
        <f t="shared" si="16"/>
        <v>0</v>
      </c>
      <c r="W68" s="310">
        <f t="shared" si="16"/>
        <v>0</v>
      </c>
      <c r="X68" s="310">
        <f t="shared" si="16"/>
        <v>550</v>
      </c>
      <c r="Y68" s="310">
        <f t="shared" si="16"/>
        <v>0</v>
      </c>
      <c r="Z68" s="310">
        <f t="shared" si="16"/>
        <v>276</v>
      </c>
      <c r="AA68" s="310">
        <f t="shared" si="16"/>
        <v>137</v>
      </c>
      <c r="AB68" s="310">
        <f t="shared" si="16"/>
        <v>0</v>
      </c>
      <c r="AC68" s="310">
        <f t="shared" si="16"/>
        <v>0</v>
      </c>
      <c r="AD68" s="310">
        <f t="shared" si="16"/>
        <v>0</v>
      </c>
      <c r="AE68" s="310">
        <f t="shared" si="16"/>
        <v>1065</v>
      </c>
      <c r="AF68" s="310">
        <f t="shared" si="16"/>
        <v>0</v>
      </c>
      <c r="AG68" s="310">
        <f t="shared" si="16"/>
        <v>0</v>
      </c>
      <c r="AH68" s="700">
        <f t="shared" si="14"/>
        <v>2178</v>
      </c>
      <c r="AI68" s="701"/>
      <c r="AJ68" s="701"/>
      <c r="AK68" s="702"/>
      <c r="AL68" s="218">
        <f>SUM(AL59:AL67)</f>
        <v>28</v>
      </c>
      <c r="AM68" s="219">
        <f t="shared" si="1"/>
        <v>2206</v>
      </c>
      <c r="AN68" s="385">
        <f>SUM(AN59:AN67)</f>
        <v>95</v>
      </c>
      <c r="AO68" s="385">
        <f t="shared" si="3"/>
        <v>2301</v>
      </c>
    </row>
    <row r="69" spans="1:41" ht="19.5" customHeight="1" hidden="1">
      <c r="A69" s="698">
        <v>49</v>
      </c>
      <c r="B69" s="699"/>
      <c r="C69" s="326" t="s">
        <v>533</v>
      </c>
      <c r="D69" s="325" t="s">
        <v>534</v>
      </c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0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700">
        <f t="shared" si="14"/>
        <v>0</v>
      </c>
      <c r="AI69" s="701"/>
      <c r="AJ69" s="701"/>
      <c r="AK69" s="702"/>
      <c r="AL69" s="216"/>
      <c r="AM69" s="217">
        <f t="shared" si="1"/>
        <v>0</v>
      </c>
      <c r="AN69" s="384"/>
      <c r="AO69" s="384">
        <f t="shared" si="3"/>
        <v>0</v>
      </c>
    </row>
    <row r="70" spans="1:41" ht="19.5" customHeight="1" hidden="1">
      <c r="A70" s="698">
        <v>50</v>
      </c>
      <c r="B70" s="699"/>
      <c r="C70" s="326" t="s">
        <v>535</v>
      </c>
      <c r="D70" s="325" t="s">
        <v>536</v>
      </c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0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700">
        <f t="shared" si="14"/>
        <v>0</v>
      </c>
      <c r="AI70" s="701"/>
      <c r="AJ70" s="701"/>
      <c r="AK70" s="702"/>
      <c r="AL70" s="216"/>
      <c r="AM70" s="217">
        <f t="shared" si="1"/>
        <v>0</v>
      </c>
      <c r="AN70" s="384"/>
      <c r="AO70" s="384">
        <f t="shared" si="3"/>
        <v>0</v>
      </c>
    </row>
    <row r="71" spans="1:41" ht="29.25" customHeight="1" hidden="1">
      <c r="A71" s="698">
        <v>51</v>
      </c>
      <c r="B71" s="699"/>
      <c r="C71" s="326" t="s">
        <v>537</v>
      </c>
      <c r="D71" s="325" t="s">
        <v>538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0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700">
        <f t="shared" si="14"/>
        <v>0</v>
      </c>
      <c r="AI71" s="701"/>
      <c r="AJ71" s="701"/>
      <c r="AK71" s="702"/>
      <c r="AL71" s="216"/>
      <c r="AM71" s="217">
        <f t="shared" si="1"/>
        <v>0</v>
      </c>
      <c r="AN71" s="384"/>
      <c r="AO71" s="384">
        <f t="shared" si="3"/>
        <v>0</v>
      </c>
    </row>
    <row r="72" spans="1:41" ht="29.25" customHeight="1" hidden="1">
      <c r="A72" s="698">
        <v>52</v>
      </c>
      <c r="B72" s="699"/>
      <c r="C72" s="326" t="s">
        <v>539</v>
      </c>
      <c r="D72" s="325" t="s">
        <v>540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0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700">
        <f t="shared" si="14"/>
        <v>0</v>
      </c>
      <c r="AI72" s="701"/>
      <c r="AJ72" s="701"/>
      <c r="AK72" s="702"/>
      <c r="AL72" s="216"/>
      <c r="AM72" s="217">
        <f t="shared" si="1"/>
        <v>0</v>
      </c>
      <c r="AN72" s="384"/>
      <c r="AO72" s="384">
        <f t="shared" si="3"/>
        <v>0</v>
      </c>
    </row>
    <row r="73" spans="1:41" ht="29.25" customHeight="1" hidden="1">
      <c r="A73" s="698">
        <v>53</v>
      </c>
      <c r="B73" s="699"/>
      <c r="C73" s="326" t="s">
        <v>541</v>
      </c>
      <c r="D73" s="325" t="s">
        <v>542</v>
      </c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0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700">
        <f t="shared" si="14"/>
        <v>0</v>
      </c>
      <c r="AI73" s="701"/>
      <c r="AJ73" s="701"/>
      <c r="AK73" s="702"/>
      <c r="AL73" s="216"/>
      <c r="AM73" s="217">
        <f t="shared" si="1"/>
        <v>0</v>
      </c>
      <c r="AN73" s="385"/>
      <c r="AO73" s="384">
        <f t="shared" si="3"/>
        <v>0</v>
      </c>
    </row>
    <row r="74" spans="1:41" ht="19.5" customHeight="1">
      <c r="A74" s="698">
        <v>54</v>
      </c>
      <c r="B74" s="699"/>
      <c r="C74" s="326" t="s">
        <v>543</v>
      </c>
      <c r="D74" s="325" t="s">
        <v>544</v>
      </c>
      <c r="E74" s="313">
        <v>160</v>
      </c>
      <c r="F74" s="313"/>
      <c r="G74" s="313"/>
      <c r="H74" s="313"/>
      <c r="I74" s="313"/>
      <c r="J74" s="313"/>
      <c r="K74" s="313"/>
      <c r="L74" s="313"/>
      <c r="M74" s="313"/>
      <c r="N74" s="313"/>
      <c r="O74" s="313">
        <v>318</v>
      </c>
      <c r="P74" s="310">
        <v>200</v>
      </c>
      <c r="Q74" s="313"/>
      <c r="R74" s="313"/>
      <c r="S74" s="313"/>
      <c r="T74" s="313"/>
      <c r="U74" s="313"/>
      <c r="V74" s="313"/>
      <c r="W74" s="313"/>
      <c r="X74" s="313"/>
      <c r="Y74" s="313">
        <v>868</v>
      </c>
      <c r="Z74" s="313"/>
      <c r="AA74" s="313"/>
      <c r="AB74" s="313">
        <v>768</v>
      </c>
      <c r="AC74" s="313">
        <v>98</v>
      </c>
      <c r="AD74" s="313">
        <v>868</v>
      </c>
      <c r="AE74" s="313"/>
      <c r="AF74" s="313"/>
      <c r="AG74" s="313"/>
      <c r="AH74" s="700">
        <f t="shared" si="14"/>
        <v>3280</v>
      </c>
      <c r="AI74" s="701"/>
      <c r="AJ74" s="701"/>
      <c r="AK74" s="702"/>
      <c r="AL74" s="216"/>
      <c r="AM74" s="217">
        <f t="shared" si="1"/>
        <v>3280</v>
      </c>
      <c r="AN74" s="384">
        <v>1105</v>
      </c>
      <c r="AO74" s="384">
        <f t="shared" si="3"/>
        <v>4385</v>
      </c>
    </row>
    <row r="75" spans="1:41" ht="29.25" customHeight="1" hidden="1">
      <c r="A75" s="698">
        <v>55</v>
      </c>
      <c r="B75" s="699"/>
      <c r="C75" s="326" t="s">
        <v>545</v>
      </c>
      <c r="D75" s="325" t="s">
        <v>546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0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700">
        <f t="shared" si="14"/>
        <v>0</v>
      </c>
      <c r="AI75" s="701"/>
      <c r="AJ75" s="701"/>
      <c r="AK75" s="702"/>
      <c r="AL75" s="216"/>
      <c r="AM75" s="217">
        <f t="shared" si="1"/>
        <v>0</v>
      </c>
      <c r="AN75" s="384"/>
      <c r="AO75" s="384">
        <f t="shared" si="3"/>
        <v>0</v>
      </c>
    </row>
    <row r="76" spans="1:41" ht="29.25" customHeight="1" hidden="1">
      <c r="A76" s="698">
        <v>56</v>
      </c>
      <c r="B76" s="699"/>
      <c r="C76" s="326" t="s">
        <v>547</v>
      </c>
      <c r="D76" s="325" t="s">
        <v>548</v>
      </c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0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700">
        <f t="shared" si="14"/>
        <v>0</v>
      </c>
      <c r="AI76" s="701"/>
      <c r="AJ76" s="701"/>
      <c r="AK76" s="702"/>
      <c r="AL76" s="216"/>
      <c r="AM76" s="217">
        <f t="shared" si="1"/>
        <v>0</v>
      </c>
      <c r="AN76" s="384"/>
      <c r="AO76" s="384">
        <f t="shared" si="3"/>
        <v>0</v>
      </c>
    </row>
    <row r="77" spans="1:41" ht="19.5" customHeight="1" hidden="1">
      <c r="A77" s="698">
        <v>57</v>
      </c>
      <c r="B77" s="699"/>
      <c r="C77" s="326" t="s">
        <v>549</v>
      </c>
      <c r="D77" s="325" t="s">
        <v>550</v>
      </c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0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700">
        <f t="shared" si="14"/>
        <v>0</v>
      </c>
      <c r="AI77" s="701"/>
      <c r="AJ77" s="701"/>
      <c r="AK77" s="702"/>
      <c r="AL77" s="216"/>
      <c r="AM77" s="217">
        <f t="shared" si="1"/>
        <v>0</v>
      </c>
      <c r="AN77" s="384"/>
      <c r="AO77" s="384">
        <f t="shared" si="3"/>
        <v>0</v>
      </c>
    </row>
    <row r="78" spans="1:41" ht="19.5" customHeight="1" hidden="1">
      <c r="A78" s="698">
        <v>58</v>
      </c>
      <c r="B78" s="699"/>
      <c r="C78" s="323" t="s">
        <v>551</v>
      </c>
      <c r="D78" s="325" t="s">
        <v>552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0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700">
        <f t="shared" si="14"/>
        <v>0</v>
      </c>
      <c r="AI78" s="701"/>
      <c r="AJ78" s="701"/>
      <c r="AK78" s="702"/>
      <c r="AL78" s="216"/>
      <c r="AM78" s="217">
        <f t="shared" si="1"/>
        <v>0</v>
      </c>
      <c r="AN78" s="384"/>
      <c r="AO78" s="384">
        <f t="shared" si="3"/>
        <v>0</v>
      </c>
    </row>
    <row r="79" spans="1:41" ht="19.5" customHeight="1">
      <c r="A79" s="698">
        <v>59</v>
      </c>
      <c r="B79" s="699"/>
      <c r="C79" s="326" t="s">
        <v>553</v>
      </c>
      <c r="D79" s="325" t="s">
        <v>554</v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0"/>
      <c r="Q79" s="313">
        <v>836</v>
      </c>
      <c r="R79" s="313"/>
      <c r="S79" s="313"/>
      <c r="T79" s="313">
        <v>2315</v>
      </c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700">
        <f t="shared" si="14"/>
        <v>3151</v>
      </c>
      <c r="AI79" s="701"/>
      <c r="AJ79" s="701"/>
      <c r="AK79" s="702"/>
      <c r="AL79" s="216">
        <v>6000</v>
      </c>
      <c r="AM79" s="217">
        <v>9151</v>
      </c>
      <c r="AN79" s="384">
        <v>-3767</v>
      </c>
      <c r="AO79" s="384">
        <f t="shared" si="3"/>
        <v>5384</v>
      </c>
    </row>
    <row r="80" spans="1:41" ht="19.5" customHeight="1">
      <c r="A80" s="698">
        <v>60</v>
      </c>
      <c r="B80" s="699"/>
      <c r="C80" s="323" t="s">
        <v>555</v>
      </c>
      <c r="D80" s="325" t="s">
        <v>556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0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>
        <v>68690</v>
      </c>
      <c r="AG80" s="313"/>
      <c r="AH80" s="700">
        <f t="shared" si="14"/>
        <v>68690</v>
      </c>
      <c r="AI80" s="701"/>
      <c r="AJ80" s="701"/>
      <c r="AK80" s="702"/>
      <c r="AL80" s="218">
        <v>-47978</v>
      </c>
      <c r="AM80" s="219">
        <f t="shared" si="1"/>
        <v>20712</v>
      </c>
      <c r="AN80" s="385">
        <v>2766</v>
      </c>
      <c r="AO80" s="385">
        <f t="shared" si="3"/>
        <v>23478</v>
      </c>
    </row>
    <row r="81" spans="1:41" ht="19.5" customHeight="1">
      <c r="A81" s="698">
        <v>61</v>
      </c>
      <c r="B81" s="699"/>
      <c r="C81" s="332" t="s">
        <v>557</v>
      </c>
      <c r="D81" s="330" t="s">
        <v>368</v>
      </c>
      <c r="E81" s="310">
        <f aca="true" t="shared" si="17" ref="E81:AG81">SUM(E69:E80)</f>
        <v>160</v>
      </c>
      <c r="F81" s="310">
        <f t="shared" si="17"/>
        <v>0</v>
      </c>
      <c r="G81" s="310">
        <f t="shared" si="17"/>
        <v>0</v>
      </c>
      <c r="H81" s="310">
        <f t="shared" si="17"/>
        <v>0</v>
      </c>
      <c r="I81" s="310">
        <f t="shared" si="17"/>
        <v>0</v>
      </c>
      <c r="J81" s="310">
        <f t="shared" si="17"/>
        <v>0</v>
      </c>
      <c r="K81" s="310">
        <f t="shared" si="17"/>
        <v>0</v>
      </c>
      <c r="L81" s="310">
        <f t="shared" si="17"/>
        <v>0</v>
      </c>
      <c r="M81" s="310">
        <f t="shared" si="17"/>
        <v>0</v>
      </c>
      <c r="N81" s="310">
        <f t="shared" si="17"/>
        <v>0</v>
      </c>
      <c r="O81" s="310">
        <f t="shared" si="17"/>
        <v>318</v>
      </c>
      <c r="P81" s="310">
        <f t="shared" si="17"/>
        <v>200</v>
      </c>
      <c r="Q81" s="310">
        <f t="shared" si="17"/>
        <v>836</v>
      </c>
      <c r="R81" s="310">
        <f t="shared" si="17"/>
        <v>0</v>
      </c>
      <c r="S81" s="310">
        <f t="shared" si="17"/>
        <v>0</v>
      </c>
      <c r="T81" s="310">
        <f t="shared" si="17"/>
        <v>2315</v>
      </c>
      <c r="U81" s="310">
        <f t="shared" si="17"/>
        <v>0</v>
      </c>
      <c r="V81" s="310">
        <f t="shared" si="17"/>
        <v>0</v>
      </c>
      <c r="W81" s="310">
        <f t="shared" si="17"/>
        <v>0</v>
      </c>
      <c r="X81" s="310">
        <f t="shared" si="17"/>
        <v>0</v>
      </c>
      <c r="Y81" s="310">
        <f t="shared" si="17"/>
        <v>868</v>
      </c>
      <c r="Z81" s="310">
        <f t="shared" si="17"/>
        <v>0</v>
      </c>
      <c r="AA81" s="310">
        <f t="shared" si="17"/>
        <v>0</v>
      </c>
      <c r="AB81" s="310">
        <f t="shared" si="17"/>
        <v>768</v>
      </c>
      <c r="AC81" s="310">
        <f t="shared" si="17"/>
        <v>98</v>
      </c>
      <c r="AD81" s="310">
        <f t="shared" si="17"/>
        <v>868</v>
      </c>
      <c r="AE81" s="310">
        <f t="shared" si="17"/>
        <v>0</v>
      </c>
      <c r="AF81" s="310">
        <f t="shared" si="17"/>
        <v>68690</v>
      </c>
      <c r="AG81" s="310">
        <f t="shared" si="17"/>
        <v>0</v>
      </c>
      <c r="AH81" s="700">
        <f t="shared" si="14"/>
        <v>75121</v>
      </c>
      <c r="AI81" s="701"/>
      <c r="AJ81" s="701"/>
      <c r="AK81" s="702"/>
      <c r="AL81" s="218">
        <f>SUM(AL74:AL80)</f>
        <v>-41978</v>
      </c>
      <c r="AM81" s="219">
        <f t="shared" si="1"/>
        <v>33143</v>
      </c>
      <c r="AN81" s="385">
        <f>SUM(AN74:AN80)</f>
        <v>104</v>
      </c>
      <c r="AO81" s="385">
        <f t="shared" si="3"/>
        <v>33247</v>
      </c>
    </row>
    <row r="82" spans="1:41" ht="15.75">
      <c r="A82" s="698">
        <v>62</v>
      </c>
      <c r="B82" s="699"/>
      <c r="C82" s="333" t="s">
        <v>558</v>
      </c>
      <c r="D82" s="325" t="s">
        <v>559</v>
      </c>
      <c r="E82" s="313"/>
      <c r="F82" s="313">
        <v>394</v>
      </c>
      <c r="G82" s="313">
        <v>1182</v>
      </c>
      <c r="H82" s="313"/>
      <c r="I82" s="313"/>
      <c r="J82" s="313"/>
      <c r="K82" s="313"/>
      <c r="L82" s="313"/>
      <c r="M82" s="313"/>
      <c r="N82" s="313"/>
      <c r="O82" s="313"/>
      <c r="P82" s="310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700">
        <f t="shared" si="14"/>
        <v>1576</v>
      </c>
      <c r="AI82" s="701"/>
      <c r="AJ82" s="701"/>
      <c r="AK82" s="702"/>
      <c r="AL82" s="216">
        <v>2404</v>
      </c>
      <c r="AM82" s="217">
        <f t="shared" si="1"/>
        <v>3980</v>
      </c>
      <c r="AN82" s="384">
        <v>-73</v>
      </c>
      <c r="AO82" s="384">
        <f t="shared" si="3"/>
        <v>3907</v>
      </c>
    </row>
    <row r="83" spans="1:41" ht="15.75">
      <c r="A83" s="698">
        <v>63</v>
      </c>
      <c r="B83" s="699"/>
      <c r="C83" s="333" t="s">
        <v>560</v>
      </c>
      <c r="D83" s="327" t="s">
        <v>561</v>
      </c>
      <c r="E83" s="313"/>
      <c r="F83" s="313"/>
      <c r="G83" s="313">
        <v>6000</v>
      </c>
      <c r="H83" s="313"/>
      <c r="I83" s="313"/>
      <c r="J83" s="313"/>
      <c r="K83" s="313"/>
      <c r="L83" s="313"/>
      <c r="M83" s="313"/>
      <c r="N83" s="313"/>
      <c r="O83" s="313"/>
      <c r="P83" s="310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700">
        <f t="shared" si="14"/>
        <v>6000</v>
      </c>
      <c r="AI83" s="701"/>
      <c r="AJ83" s="701"/>
      <c r="AK83" s="702"/>
      <c r="AL83" s="216"/>
      <c r="AM83" s="217">
        <f t="shared" si="1"/>
        <v>6000</v>
      </c>
      <c r="AN83" s="384">
        <v>-5450</v>
      </c>
      <c r="AO83" s="384">
        <f t="shared" si="3"/>
        <v>550</v>
      </c>
    </row>
    <row r="84" spans="1:41" ht="15.75" customHeight="1" hidden="1">
      <c r="A84" s="698">
        <v>64</v>
      </c>
      <c r="B84" s="699"/>
      <c r="C84" s="333" t="s">
        <v>562</v>
      </c>
      <c r="D84" s="327" t="s">
        <v>563</v>
      </c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0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700">
        <f t="shared" si="14"/>
        <v>0</v>
      </c>
      <c r="AI84" s="701"/>
      <c r="AJ84" s="701"/>
      <c r="AK84" s="702"/>
      <c r="AL84" s="216"/>
      <c r="AM84" s="217">
        <f aca="true" t="shared" si="18" ref="AM84:AM110">SUM(AH84:AL84)</f>
        <v>0</v>
      </c>
      <c r="AN84" s="384"/>
      <c r="AO84" s="384">
        <f t="shared" si="3"/>
        <v>0</v>
      </c>
    </row>
    <row r="85" spans="1:41" ht="15.75" customHeight="1">
      <c r="A85" s="698">
        <v>64</v>
      </c>
      <c r="B85" s="699"/>
      <c r="C85" s="333" t="s">
        <v>562</v>
      </c>
      <c r="D85" s="327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0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0"/>
      <c r="AI85" s="311"/>
      <c r="AJ85" s="311"/>
      <c r="AK85" s="312"/>
      <c r="AL85" s="216"/>
      <c r="AM85" s="217"/>
      <c r="AN85" s="384">
        <v>499</v>
      </c>
      <c r="AO85" s="384">
        <f>SUM(AM85:AN85)</f>
        <v>499</v>
      </c>
    </row>
    <row r="86" spans="1:41" ht="15.75">
      <c r="A86" s="698">
        <v>65</v>
      </c>
      <c r="B86" s="699"/>
      <c r="C86" s="333" t="s">
        <v>564</v>
      </c>
      <c r="D86" s="325" t="s">
        <v>565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0"/>
      <c r="Q86" s="313">
        <v>185</v>
      </c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700">
        <f aca="true" t="shared" si="19" ref="AH86:AH109">SUM(E86:AG86)</f>
        <v>185</v>
      </c>
      <c r="AI86" s="701"/>
      <c r="AJ86" s="701"/>
      <c r="AK86" s="702"/>
      <c r="AL86" s="216"/>
      <c r="AM86" s="217">
        <f t="shared" si="18"/>
        <v>185</v>
      </c>
      <c r="AN86" s="384">
        <v>2220</v>
      </c>
      <c r="AO86" s="384">
        <f t="shared" si="3"/>
        <v>2405</v>
      </c>
    </row>
    <row r="87" spans="1:41" ht="15.75" customHeight="1" hidden="1">
      <c r="A87" s="698">
        <v>66</v>
      </c>
      <c r="B87" s="699"/>
      <c r="C87" s="331" t="s">
        <v>566</v>
      </c>
      <c r="D87" s="325" t="s">
        <v>567</v>
      </c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0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700">
        <f t="shared" si="19"/>
        <v>0</v>
      </c>
      <c r="AI87" s="701"/>
      <c r="AJ87" s="701"/>
      <c r="AK87" s="702"/>
      <c r="AL87" s="216"/>
      <c r="AM87" s="217">
        <f t="shared" si="18"/>
        <v>0</v>
      </c>
      <c r="AN87" s="384"/>
      <c r="AO87" s="384">
        <f t="shared" si="3"/>
        <v>0</v>
      </c>
    </row>
    <row r="88" spans="1:41" ht="15.75" customHeight="1" hidden="1">
      <c r="A88" s="698">
        <v>67</v>
      </c>
      <c r="B88" s="699"/>
      <c r="C88" s="331" t="s">
        <v>568</v>
      </c>
      <c r="D88" s="325" t="s">
        <v>569</v>
      </c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0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700">
        <f t="shared" si="19"/>
        <v>0</v>
      </c>
      <c r="AI88" s="701"/>
      <c r="AJ88" s="701"/>
      <c r="AK88" s="702"/>
      <c r="AL88" s="216"/>
      <c r="AM88" s="217">
        <f t="shared" si="18"/>
        <v>0</v>
      </c>
      <c r="AN88" s="385"/>
      <c r="AO88" s="384">
        <f t="shared" si="3"/>
        <v>0</v>
      </c>
    </row>
    <row r="89" spans="1:41" ht="15.75">
      <c r="A89" s="698">
        <v>68</v>
      </c>
      <c r="B89" s="699"/>
      <c r="C89" s="331" t="s">
        <v>570</v>
      </c>
      <c r="D89" s="325" t="s">
        <v>571</v>
      </c>
      <c r="E89" s="313"/>
      <c r="F89" s="313">
        <v>106</v>
      </c>
      <c r="G89" s="313">
        <v>588</v>
      </c>
      <c r="H89" s="313"/>
      <c r="I89" s="313"/>
      <c r="J89" s="313"/>
      <c r="K89" s="313"/>
      <c r="L89" s="313"/>
      <c r="M89" s="313"/>
      <c r="N89" s="313"/>
      <c r="O89" s="313"/>
      <c r="P89" s="310"/>
      <c r="Q89" s="313">
        <v>50</v>
      </c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700">
        <f t="shared" si="19"/>
        <v>744</v>
      </c>
      <c r="AI89" s="701"/>
      <c r="AJ89" s="701"/>
      <c r="AK89" s="702"/>
      <c r="AL89" s="216">
        <v>649</v>
      </c>
      <c r="AM89" s="217">
        <f t="shared" si="18"/>
        <v>1393</v>
      </c>
      <c r="AN89" s="384">
        <v>446</v>
      </c>
      <c r="AO89" s="384">
        <f t="shared" si="3"/>
        <v>1839</v>
      </c>
    </row>
    <row r="90" spans="1:41" s="96" customFormat="1" ht="19.5" customHeight="1">
      <c r="A90" s="698">
        <v>69</v>
      </c>
      <c r="B90" s="699"/>
      <c r="C90" s="334" t="s">
        <v>572</v>
      </c>
      <c r="D90" s="330" t="s">
        <v>573</v>
      </c>
      <c r="E90" s="310">
        <f aca="true" t="shared" si="20" ref="E90:AG90">SUM(E82:E89)</f>
        <v>0</v>
      </c>
      <c r="F90" s="310">
        <f t="shared" si="20"/>
        <v>500</v>
      </c>
      <c r="G90" s="310">
        <f t="shared" si="20"/>
        <v>7770</v>
      </c>
      <c r="H90" s="310">
        <f t="shared" si="20"/>
        <v>0</v>
      </c>
      <c r="I90" s="310">
        <f t="shared" si="20"/>
        <v>0</v>
      </c>
      <c r="J90" s="310">
        <f t="shared" si="20"/>
        <v>0</v>
      </c>
      <c r="K90" s="310">
        <f t="shared" si="20"/>
        <v>0</v>
      </c>
      <c r="L90" s="310">
        <f t="shared" si="20"/>
        <v>0</v>
      </c>
      <c r="M90" s="310">
        <f t="shared" si="20"/>
        <v>0</v>
      </c>
      <c r="N90" s="310">
        <f t="shared" si="20"/>
        <v>0</v>
      </c>
      <c r="O90" s="310">
        <f t="shared" si="20"/>
        <v>0</v>
      </c>
      <c r="P90" s="310">
        <f t="shared" si="20"/>
        <v>0</v>
      </c>
      <c r="Q90" s="310">
        <f t="shared" si="20"/>
        <v>235</v>
      </c>
      <c r="R90" s="310">
        <f t="shared" si="20"/>
        <v>0</v>
      </c>
      <c r="S90" s="310">
        <f t="shared" si="20"/>
        <v>0</v>
      </c>
      <c r="T90" s="310">
        <f t="shared" si="20"/>
        <v>0</v>
      </c>
      <c r="U90" s="310">
        <f t="shared" si="20"/>
        <v>0</v>
      </c>
      <c r="V90" s="310">
        <f t="shared" si="20"/>
        <v>0</v>
      </c>
      <c r="W90" s="310">
        <f t="shared" si="20"/>
        <v>0</v>
      </c>
      <c r="X90" s="310">
        <f t="shared" si="20"/>
        <v>0</v>
      </c>
      <c r="Y90" s="310">
        <f t="shared" si="20"/>
        <v>0</v>
      </c>
      <c r="Z90" s="310">
        <f t="shared" si="20"/>
        <v>0</v>
      </c>
      <c r="AA90" s="310">
        <f t="shared" si="20"/>
        <v>0</v>
      </c>
      <c r="AB90" s="310">
        <f t="shared" si="20"/>
        <v>0</v>
      </c>
      <c r="AC90" s="310">
        <f t="shared" si="20"/>
        <v>0</v>
      </c>
      <c r="AD90" s="310">
        <f t="shared" si="20"/>
        <v>0</v>
      </c>
      <c r="AE90" s="310">
        <f t="shared" si="20"/>
        <v>0</v>
      </c>
      <c r="AF90" s="310">
        <f t="shared" si="20"/>
        <v>0</v>
      </c>
      <c r="AG90" s="310">
        <f t="shared" si="20"/>
        <v>0</v>
      </c>
      <c r="AH90" s="700">
        <f t="shared" si="19"/>
        <v>8505</v>
      </c>
      <c r="AI90" s="701"/>
      <c r="AJ90" s="701"/>
      <c r="AK90" s="702"/>
      <c r="AL90" s="218">
        <f>SUM(AL82:AL89)</f>
        <v>3053</v>
      </c>
      <c r="AM90" s="219">
        <f t="shared" si="18"/>
        <v>11558</v>
      </c>
      <c r="AN90" s="385">
        <f>SUM(AN82:AN89)</f>
        <v>-2358</v>
      </c>
      <c r="AO90" s="385">
        <f t="shared" si="3"/>
        <v>9200</v>
      </c>
    </row>
    <row r="91" spans="1:43" ht="19.5" customHeight="1">
      <c r="A91" s="698">
        <v>70</v>
      </c>
      <c r="B91" s="699"/>
      <c r="C91" s="328" t="s">
        <v>574</v>
      </c>
      <c r="D91" s="325" t="s">
        <v>575</v>
      </c>
      <c r="E91" s="313"/>
      <c r="F91" s="313"/>
      <c r="G91" s="313">
        <v>787</v>
      </c>
      <c r="H91" s="313"/>
      <c r="I91" s="313"/>
      <c r="J91" s="313"/>
      <c r="K91" s="313"/>
      <c r="L91" s="313">
        <v>14300</v>
      </c>
      <c r="M91" s="313"/>
      <c r="N91" s="313"/>
      <c r="O91" s="313"/>
      <c r="P91" s="310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700">
        <f t="shared" si="19"/>
        <v>15087</v>
      </c>
      <c r="AI91" s="701"/>
      <c r="AJ91" s="701"/>
      <c r="AK91" s="702"/>
      <c r="AL91" s="216"/>
      <c r="AM91" s="217">
        <f t="shared" si="18"/>
        <v>15087</v>
      </c>
      <c r="AN91" s="384">
        <f>-13333</f>
        <v>-13333</v>
      </c>
      <c r="AO91" s="384">
        <f t="shared" si="3"/>
        <v>1754</v>
      </c>
      <c r="AQ91" s="98"/>
    </row>
    <row r="92" spans="1:41" ht="19.5" customHeight="1" hidden="1">
      <c r="A92" s="698">
        <v>71</v>
      </c>
      <c r="B92" s="699"/>
      <c r="C92" s="328" t="s">
        <v>576</v>
      </c>
      <c r="D92" s="325" t="s">
        <v>577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0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700">
        <f t="shared" si="19"/>
        <v>0</v>
      </c>
      <c r="AI92" s="701"/>
      <c r="AJ92" s="701"/>
      <c r="AK92" s="702"/>
      <c r="AL92" s="216"/>
      <c r="AM92" s="217">
        <f t="shared" si="18"/>
        <v>0</v>
      </c>
      <c r="AN92" s="384"/>
      <c r="AO92" s="384">
        <f t="shared" si="3"/>
        <v>0</v>
      </c>
    </row>
    <row r="93" spans="1:41" ht="19.5" customHeight="1" hidden="1">
      <c r="A93" s="698">
        <v>72</v>
      </c>
      <c r="B93" s="699"/>
      <c r="C93" s="328" t="s">
        <v>578</v>
      </c>
      <c r="D93" s="325" t="s">
        <v>579</v>
      </c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0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700">
        <f t="shared" si="19"/>
        <v>0</v>
      </c>
      <c r="AI93" s="701"/>
      <c r="AJ93" s="701"/>
      <c r="AK93" s="702"/>
      <c r="AL93" s="216"/>
      <c r="AM93" s="217">
        <f t="shared" si="18"/>
        <v>0</v>
      </c>
      <c r="AN93" s="384"/>
      <c r="AO93" s="384">
        <f t="shared" si="3"/>
        <v>0</v>
      </c>
    </row>
    <row r="94" spans="1:41" ht="19.5" customHeight="1">
      <c r="A94" s="698">
        <v>73</v>
      </c>
      <c r="B94" s="699"/>
      <c r="C94" s="328" t="s">
        <v>580</v>
      </c>
      <c r="D94" s="325" t="s">
        <v>581</v>
      </c>
      <c r="E94" s="313"/>
      <c r="F94" s="313"/>
      <c r="G94" s="313">
        <v>213</v>
      </c>
      <c r="H94" s="313"/>
      <c r="I94" s="313"/>
      <c r="J94" s="313"/>
      <c r="K94" s="313"/>
      <c r="L94" s="313">
        <v>3861</v>
      </c>
      <c r="M94" s="313"/>
      <c r="N94" s="313"/>
      <c r="O94" s="313"/>
      <c r="P94" s="310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700">
        <f t="shared" si="19"/>
        <v>4074</v>
      </c>
      <c r="AI94" s="701"/>
      <c r="AJ94" s="701"/>
      <c r="AK94" s="702"/>
      <c r="AL94" s="216"/>
      <c r="AM94" s="217">
        <f t="shared" si="18"/>
        <v>4074</v>
      </c>
      <c r="AN94" s="384">
        <v>-3600</v>
      </c>
      <c r="AO94" s="384">
        <f aca="true" t="shared" si="21" ref="AO94:AO109">SUM(AM94:AN94)</f>
        <v>474</v>
      </c>
    </row>
    <row r="95" spans="1:41" s="96" customFormat="1" ht="19.5" customHeight="1">
      <c r="A95" s="698">
        <v>74</v>
      </c>
      <c r="B95" s="699"/>
      <c r="C95" s="332" t="s">
        <v>582</v>
      </c>
      <c r="D95" s="330" t="s">
        <v>369</v>
      </c>
      <c r="E95" s="310">
        <f aca="true" t="shared" si="22" ref="E95:AG95">SUM(E91:E94)</f>
        <v>0</v>
      </c>
      <c r="F95" s="310">
        <f t="shared" si="22"/>
        <v>0</v>
      </c>
      <c r="G95" s="310">
        <f t="shared" si="22"/>
        <v>1000</v>
      </c>
      <c r="H95" s="310">
        <f t="shared" si="22"/>
        <v>0</v>
      </c>
      <c r="I95" s="310">
        <f t="shared" si="22"/>
        <v>0</v>
      </c>
      <c r="J95" s="310">
        <f t="shared" si="22"/>
        <v>0</v>
      </c>
      <c r="K95" s="310">
        <f t="shared" si="22"/>
        <v>0</v>
      </c>
      <c r="L95" s="310">
        <f t="shared" si="22"/>
        <v>18161</v>
      </c>
      <c r="M95" s="310">
        <f t="shared" si="22"/>
        <v>0</v>
      </c>
      <c r="N95" s="310">
        <f t="shared" si="22"/>
        <v>0</v>
      </c>
      <c r="O95" s="310">
        <f t="shared" si="22"/>
        <v>0</v>
      </c>
      <c r="P95" s="310">
        <f t="shared" si="22"/>
        <v>0</v>
      </c>
      <c r="Q95" s="310">
        <f t="shared" si="22"/>
        <v>0</v>
      </c>
      <c r="R95" s="310">
        <f t="shared" si="22"/>
        <v>0</v>
      </c>
      <c r="S95" s="310">
        <f t="shared" si="22"/>
        <v>0</v>
      </c>
      <c r="T95" s="310">
        <f t="shared" si="22"/>
        <v>0</v>
      </c>
      <c r="U95" s="310">
        <f t="shared" si="22"/>
        <v>0</v>
      </c>
      <c r="V95" s="310">
        <f t="shared" si="22"/>
        <v>0</v>
      </c>
      <c r="W95" s="310">
        <f t="shared" si="22"/>
        <v>0</v>
      </c>
      <c r="X95" s="310">
        <f t="shared" si="22"/>
        <v>0</v>
      </c>
      <c r="Y95" s="310">
        <f t="shared" si="22"/>
        <v>0</v>
      </c>
      <c r="Z95" s="310">
        <f t="shared" si="22"/>
        <v>0</v>
      </c>
      <c r="AA95" s="310">
        <f t="shared" si="22"/>
        <v>0</v>
      </c>
      <c r="AB95" s="310">
        <f t="shared" si="22"/>
        <v>0</v>
      </c>
      <c r="AC95" s="310">
        <f t="shared" si="22"/>
        <v>0</v>
      </c>
      <c r="AD95" s="310">
        <f t="shared" si="22"/>
        <v>0</v>
      </c>
      <c r="AE95" s="310">
        <f t="shared" si="22"/>
        <v>0</v>
      </c>
      <c r="AF95" s="310">
        <f t="shared" si="22"/>
        <v>0</v>
      </c>
      <c r="AG95" s="310">
        <f t="shared" si="22"/>
        <v>0</v>
      </c>
      <c r="AH95" s="700">
        <f t="shared" si="19"/>
        <v>19161</v>
      </c>
      <c r="AI95" s="701"/>
      <c r="AJ95" s="701"/>
      <c r="AK95" s="702"/>
      <c r="AL95" s="218"/>
      <c r="AM95" s="217">
        <f t="shared" si="18"/>
        <v>19161</v>
      </c>
      <c r="AN95" s="384">
        <f>SUM(AN91:AN94)</f>
        <v>-16933</v>
      </c>
      <c r="AO95" s="384">
        <f t="shared" si="21"/>
        <v>2228</v>
      </c>
    </row>
    <row r="96" spans="1:41" ht="29.25" customHeight="1" hidden="1">
      <c r="A96" s="698">
        <v>75</v>
      </c>
      <c r="B96" s="699"/>
      <c r="C96" s="328" t="s">
        <v>583</v>
      </c>
      <c r="D96" s="325" t="s">
        <v>584</v>
      </c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0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700">
        <f t="shared" si="19"/>
        <v>0</v>
      </c>
      <c r="AI96" s="701"/>
      <c r="AJ96" s="701"/>
      <c r="AK96" s="702"/>
      <c r="AL96" s="216"/>
      <c r="AM96" s="217">
        <f t="shared" si="18"/>
        <v>0</v>
      </c>
      <c r="AN96" s="384"/>
      <c r="AO96" s="384">
        <f t="shared" si="21"/>
        <v>0</v>
      </c>
    </row>
    <row r="97" spans="1:41" ht="29.25" customHeight="1" hidden="1">
      <c r="A97" s="698">
        <v>76</v>
      </c>
      <c r="B97" s="699"/>
      <c r="C97" s="328" t="s">
        <v>585</v>
      </c>
      <c r="D97" s="325" t="s">
        <v>586</v>
      </c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0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700">
        <f t="shared" si="19"/>
        <v>0</v>
      </c>
      <c r="AI97" s="701"/>
      <c r="AJ97" s="701"/>
      <c r="AK97" s="702"/>
      <c r="AL97" s="216"/>
      <c r="AM97" s="217">
        <f t="shared" si="18"/>
        <v>0</v>
      </c>
      <c r="AN97" s="385"/>
      <c r="AO97" s="384">
        <f t="shared" si="21"/>
        <v>0</v>
      </c>
    </row>
    <row r="98" spans="1:41" ht="29.25" customHeight="1" hidden="1">
      <c r="A98" s="698">
        <v>77</v>
      </c>
      <c r="B98" s="699"/>
      <c r="C98" s="328" t="s">
        <v>587</v>
      </c>
      <c r="D98" s="325" t="s">
        <v>588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0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700">
        <f t="shared" si="19"/>
        <v>0</v>
      </c>
      <c r="AI98" s="701"/>
      <c r="AJ98" s="701"/>
      <c r="AK98" s="702"/>
      <c r="AL98" s="216"/>
      <c r="AM98" s="217">
        <f t="shared" si="18"/>
        <v>0</v>
      </c>
      <c r="AN98" s="384"/>
      <c r="AO98" s="384">
        <f t="shared" si="21"/>
        <v>0</v>
      </c>
    </row>
    <row r="99" spans="1:41" ht="19.5" customHeight="1" hidden="1">
      <c r="A99" s="698">
        <v>78</v>
      </c>
      <c r="B99" s="699"/>
      <c r="C99" s="328" t="s">
        <v>589</v>
      </c>
      <c r="D99" s="325" t="s">
        <v>590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0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700">
        <f t="shared" si="19"/>
        <v>0</v>
      </c>
      <c r="AI99" s="701"/>
      <c r="AJ99" s="701"/>
      <c r="AK99" s="702"/>
      <c r="AL99" s="216"/>
      <c r="AM99" s="217">
        <f t="shared" si="18"/>
        <v>0</v>
      </c>
      <c r="AN99" s="384"/>
      <c r="AO99" s="384">
        <f t="shared" si="21"/>
        <v>0</v>
      </c>
    </row>
    <row r="100" spans="1:41" ht="29.25" customHeight="1" hidden="1">
      <c r="A100" s="698">
        <v>79</v>
      </c>
      <c r="B100" s="699"/>
      <c r="C100" s="328" t="s">
        <v>591</v>
      </c>
      <c r="D100" s="325" t="s">
        <v>592</v>
      </c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0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700">
        <f t="shared" si="19"/>
        <v>0</v>
      </c>
      <c r="AI100" s="701"/>
      <c r="AJ100" s="701"/>
      <c r="AK100" s="702"/>
      <c r="AL100" s="216"/>
      <c r="AM100" s="217">
        <f t="shared" si="18"/>
        <v>0</v>
      </c>
      <c r="AN100" s="384"/>
      <c r="AO100" s="384">
        <f t="shared" si="21"/>
        <v>0</v>
      </c>
    </row>
    <row r="101" spans="1:41" ht="29.25" customHeight="1" hidden="1">
      <c r="A101" s="698">
        <v>80</v>
      </c>
      <c r="B101" s="699"/>
      <c r="C101" s="328" t="s">
        <v>593</v>
      </c>
      <c r="D101" s="325" t="s">
        <v>594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0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700">
        <f t="shared" si="19"/>
        <v>0</v>
      </c>
      <c r="AI101" s="701"/>
      <c r="AJ101" s="701"/>
      <c r="AK101" s="702"/>
      <c r="AL101" s="216"/>
      <c r="AM101" s="217">
        <f t="shared" si="18"/>
        <v>0</v>
      </c>
      <c r="AN101" s="385"/>
      <c r="AO101" s="384">
        <f t="shared" si="21"/>
        <v>0</v>
      </c>
    </row>
    <row r="102" spans="1:41" ht="19.5" customHeight="1" hidden="1">
      <c r="A102" s="698">
        <v>81</v>
      </c>
      <c r="B102" s="699"/>
      <c r="C102" s="328" t="s">
        <v>595</v>
      </c>
      <c r="D102" s="325" t="s">
        <v>596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0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700">
        <f t="shared" si="19"/>
        <v>0</v>
      </c>
      <c r="AI102" s="701"/>
      <c r="AJ102" s="701"/>
      <c r="AK102" s="702"/>
      <c r="AL102" s="216"/>
      <c r="AM102" s="217">
        <f t="shared" si="18"/>
        <v>0</v>
      </c>
      <c r="AN102" s="384"/>
      <c r="AO102" s="384">
        <f t="shared" si="21"/>
        <v>0</v>
      </c>
    </row>
    <row r="103" spans="1:41" ht="19.5" customHeight="1" hidden="1">
      <c r="A103" s="698">
        <v>82</v>
      </c>
      <c r="B103" s="699"/>
      <c r="C103" s="328" t="s">
        <v>597</v>
      </c>
      <c r="D103" s="325" t="s">
        <v>598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0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700">
        <f t="shared" si="19"/>
        <v>0</v>
      </c>
      <c r="AI103" s="701"/>
      <c r="AJ103" s="701"/>
      <c r="AK103" s="702"/>
      <c r="AL103" s="216"/>
      <c r="AM103" s="217">
        <f t="shared" si="18"/>
        <v>0</v>
      </c>
      <c r="AN103" s="384"/>
      <c r="AO103" s="384">
        <f t="shared" si="21"/>
        <v>0</v>
      </c>
    </row>
    <row r="104" spans="1:41" ht="19.5" customHeight="1" hidden="1">
      <c r="A104" s="698">
        <v>83</v>
      </c>
      <c r="B104" s="699"/>
      <c r="C104" s="332" t="s">
        <v>599</v>
      </c>
      <c r="D104" s="330" t="s">
        <v>600</v>
      </c>
      <c r="E104" s="310">
        <f aca="true" t="shared" si="23" ref="E104:AG104">SUM(E96:E103)</f>
        <v>0</v>
      </c>
      <c r="F104" s="310">
        <f t="shared" si="23"/>
        <v>0</v>
      </c>
      <c r="G104" s="310">
        <f t="shared" si="23"/>
        <v>0</v>
      </c>
      <c r="H104" s="310">
        <f t="shared" si="23"/>
        <v>0</v>
      </c>
      <c r="I104" s="310">
        <f t="shared" si="23"/>
        <v>0</v>
      </c>
      <c r="J104" s="310">
        <f t="shared" si="23"/>
        <v>0</v>
      </c>
      <c r="K104" s="310">
        <f t="shared" si="23"/>
        <v>0</v>
      </c>
      <c r="L104" s="310">
        <f t="shared" si="23"/>
        <v>0</v>
      </c>
      <c r="M104" s="310">
        <f t="shared" si="23"/>
        <v>0</v>
      </c>
      <c r="N104" s="310">
        <f t="shared" si="23"/>
        <v>0</v>
      </c>
      <c r="O104" s="310">
        <f t="shared" si="23"/>
        <v>0</v>
      </c>
      <c r="P104" s="310">
        <f t="shared" si="23"/>
        <v>0</v>
      </c>
      <c r="Q104" s="310">
        <f t="shared" si="23"/>
        <v>0</v>
      </c>
      <c r="R104" s="310">
        <f t="shared" si="23"/>
        <v>0</v>
      </c>
      <c r="S104" s="310">
        <f t="shared" si="23"/>
        <v>0</v>
      </c>
      <c r="T104" s="310">
        <f t="shared" si="23"/>
        <v>0</v>
      </c>
      <c r="U104" s="310">
        <f t="shared" si="23"/>
        <v>0</v>
      </c>
      <c r="V104" s="310">
        <f t="shared" si="23"/>
        <v>0</v>
      </c>
      <c r="W104" s="310">
        <f t="shared" si="23"/>
        <v>0</v>
      </c>
      <c r="X104" s="310">
        <f t="shared" si="23"/>
        <v>0</v>
      </c>
      <c r="Y104" s="310">
        <f t="shared" si="23"/>
        <v>0</v>
      </c>
      <c r="Z104" s="310">
        <f t="shared" si="23"/>
        <v>0</v>
      </c>
      <c r="AA104" s="310">
        <f t="shared" si="23"/>
        <v>0</v>
      </c>
      <c r="AB104" s="310">
        <f t="shared" si="23"/>
        <v>0</v>
      </c>
      <c r="AC104" s="310">
        <f t="shared" si="23"/>
        <v>0</v>
      </c>
      <c r="AD104" s="310">
        <f t="shared" si="23"/>
        <v>0</v>
      </c>
      <c r="AE104" s="310">
        <f t="shared" si="23"/>
        <v>0</v>
      </c>
      <c r="AF104" s="310">
        <f t="shared" si="23"/>
        <v>0</v>
      </c>
      <c r="AG104" s="310">
        <f t="shared" si="23"/>
        <v>0</v>
      </c>
      <c r="AH104" s="700">
        <f t="shared" si="19"/>
        <v>0</v>
      </c>
      <c r="AI104" s="701"/>
      <c r="AJ104" s="701"/>
      <c r="AK104" s="702"/>
      <c r="AL104" s="216"/>
      <c r="AM104" s="217">
        <f t="shared" si="18"/>
        <v>0</v>
      </c>
      <c r="AN104" s="384"/>
      <c r="AO104" s="384">
        <f t="shared" si="21"/>
        <v>0</v>
      </c>
    </row>
    <row r="105" spans="1:41" s="96" customFormat="1" ht="19.5" customHeight="1">
      <c r="A105" s="698">
        <v>84</v>
      </c>
      <c r="B105" s="699"/>
      <c r="C105" s="334" t="s">
        <v>601</v>
      </c>
      <c r="D105" s="335" t="s">
        <v>602</v>
      </c>
      <c r="E105" s="310">
        <f aca="true" t="shared" si="24" ref="E105:AG105">SUM(E28+E29+E57+E68+E81+E90+E95+E104)</f>
        <v>5513</v>
      </c>
      <c r="F105" s="310">
        <f t="shared" si="24"/>
        <v>1592</v>
      </c>
      <c r="G105" s="310">
        <f t="shared" si="24"/>
        <v>8770</v>
      </c>
      <c r="H105" s="310">
        <f t="shared" si="24"/>
        <v>0</v>
      </c>
      <c r="I105" s="310">
        <f t="shared" si="24"/>
        <v>358</v>
      </c>
      <c r="J105" s="310">
        <f t="shared" si="24"/>
        <v>1073</v>
      </c>
      <c r="K105" s="310">
        <f t="shared" si="24"/>
        <v>3979</v>
      </c>
      <c r="L105" s="310">
        <f t="shared" si="24"/>
        <v>23787</v>
      </c>
      <c r="M105" s="310">
        <f t="shared" si="24"/>
        <v>2667</v>
      </c>
      <c r="N105" s="310">
        <f t="shared" si="24"/>
        <v>2922</v>
      </c>
      <c r="O105" s="310">
        <f t="shared" si="24"/>
        <v>318</v>
      </c>
      <c r="P105" s="310">
        <f t="shared" si="24"/>
        <v>200</v>
      </c>
      <c r="Q105" s="310">
        <f t="shared" si="24"/>
        <v>4869</v>
      </c>
      <c r="R105" s="310">
        <f t="shared" si="24"/>
        <v>575</v>
      </c>
      <c r="S105" s="310">
        <f t="shared" si="24"/>
        <v>6827</v>
      </c>
      <c r="T105" s="310">
        <f t="shared" si="24"/>
        <v>2315</v>
      </c>
      <c r="U105" s="310">
        <f t="shared" si="24"/>
        <v>150</v>
      </c>
      <c r="V105" s="310">
        <f t="shared" si="24"/>
        <v>13643</v>
      </c>
      <c r="W105" s="310">
        <f t="shared" si="24"/>
        <v>2456</v>
      </c>
      <c r="X105" s="310">
        <f t="shared" si="24"/>
        <v>550</v>
      </c>
      <c r="Y105" s="310">
        <f t="shared" si="24"/>
        <v>868</v>
      </c>
      <c r="Z105" s="310">
        <f t="shared" si="24"/>
        <v>276</v>
      </c>
      <c r="AA105" s="310">
        <f t="shared" si="24"/>
        <v>137</v>
      </c>
      <c r="AB105" s="310">
        <f t="shared" si="24"/>
        <v>768</v>
      </c>
      <c r="AC105" s="310">
        <f t="shared" si="24"/>
        <v>98</v>
      </c>
      <c r="AD105" s="310">
        <f t="shared" si="24"/>
        <v>868</v>
      </c>
      <c r="AE105" s="310">
        <f t="shared" si="24"/>
        <v>1065</v>
      </c>
      <c r="AF105" s="310">
        <f t="shared" si="24"/>
        <v>68690</v>
      </c>
      <c r="AG105" s="310">
        <f t="shared" si="24"/>
        <v>0</v>
      </c>
      <c r="AH105" s="700">
        <f t="shared" si="19"/>
        <v>155334</v>
      </c>
      <c r="AI105" s="701"/>
      <c r="AJ105" s="701"/>
      <c r="AK105" s="702"/>
      <c r="AL105" s="220">
        <f>SUM(AL28+AL29+AL57+AL68+AL81+AL90+AL95+AL104)</f>
        <v>-34154</v>
      </c>
      <c r="AM105" s="220">
        <f>SUM(AH105:AL105)</f>
        <v>121180</v>
      </c>
      <c r="AN105" s="388">
        <v>-21632</v>
      </c>
      <c r="AO105" s="388">
        <v>99548</v>
      </c>
    </row>
    <row r="106" spans="1:41" s="96" customFormat="1" ht="19.5" customHeight="1">
      <c r="A106" s="698">
        <v>85</v>
      </c>
      <c r="B106" s="699"/>
      <c r="C106" s="334" t="s">
        <v>996</v>
      </c>
      <c r="D106" s="335" t="s">
        <v>997</v>
      </c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700">
        <f t="shared" si="19"/>
        <v>0</v>
      </c>
      <c r="AI106" s="701"/>
      <c r="AJ106" s="701"/>
      <c r="AK106" s="702"/>
      <c r="AL106" s="218">
        <v>40000</v>
      </c>
      <c r="AM106" s="217">
        <f>SUM(AH106:AL106)</f>
        <v>40000</v>
      </c>
      <c r="AN106" s="384">
        <v>29869</v>
      </c>
      <c r="AO106" s="384">
        <f t="shared" si="21"/>
        <v>69869</v>
      </c>
    </row>
    <row r="107" spans="1:41" s="96" customFormat="1" ht="19.5" customHeight="1">
      <c r="A107" s="698">
        <v>86</v>
      </c>
      <c r="B107" s="699"/>
      <c r="C107" s="334" t="s">
        <v>994</v>
      </c>
      <c r="D107" s="335" t="s">
        <v>993</v>
      </c>
      <c r="E107" s="310"/>
      <c r="F107" s="310"/>
      <c r="G107" s="310"/>
      <c r="H107" s="310"/>
      <c r="I107" s="310"/>
      <c r="J107" s="310">
        <v>3694</v>
      </c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700">
        <f t="shared" si="19"/>
        <v>3694</v>
      </c>
      <c r="AI107" s="701"/>
      <c r="AJ107" s="701"/>
      <c r="AK107" s="702"/>
      <c r="AL107" s="218">
        <v>1481</v>
      </c>
      <c r="AM107" s="217">
        <f>SUM(AH107:AL107)</f>
        <v>5175</v>
      </c>
      <c r="AN107" s="384">
        <v>5316</v>
      </c>
      <c r="AO107" s="384">
        <f t="shared" si="21"/>
        <v>10491</v>
      </c>
    </row>
    <row r="108" spans="1:41" s="96" customFormat="1" ht="19.5" customHeight="1">
      <c r="A108" s="698">
        <v>87</v>
      </c>
      <c r="B108" s="699"/>
      <c r="C108" s="334" t="s">
        <v>995</v>
      </c>
      <c r="D108" s="335" t="s">
        <v>603</v>
      </c>
      <c r="E108" s="310"/>
      <c r="F108" s="310"/>
      <c r="G108" s="310"/>
      <c r="H108" s="310">
        <v>72879</v>
      </c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700">
        <f t="shared" si="19"/>
        <v>72879</v>
      </c>
      <c r="AI108" s="701"/>
      <c r="AJ108" s="701"/>
      <c r="AK108" s="702"/>
      <c r="AL108" s="218"/>
      <c r="AM108" s="217">
        <f t="shared" si="18"/>
        <v>72879</v>
      </c>
      <c r="AN108" s="384">
        <v>2184</v>
      </c>
      <c r="AO108" s="384">
        <f t="shared" si="21"/>
        <v>75063</v>
      </c>
    </row>
    <row r="109" spans="1:41" s="96" customFormat="1" ht="19.5" customHeight="1">
      <c r="A109" s="698">
        <v>88</v>
      </c>
      <c r="B109" s="699"/>
      <c r="C109" s="334" t="s">
        <v>36</v>
      </c>
      <c r="D109" s="335" t="s">
        <v>371</v>
      </c>
      <c r="E109" s="310"/>
      <c r="F109" s="310"/>
      <c r="G109" s="310"/>
      <c r="H109" s="310">
        <f>SUM(H106:H108)</f>
        <v>72879</v>
      </c>
      <c r="I109" s="310"/>
      <c r="J109" s="310">
        <f>SUM(J107:J108)</f>
        <v>3694</v>
      </c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0"/>
      <c r="AH109" s="700">
        <f t="shared" si="19"/>
        <v>76573</v>
      </c>
      <c r="AI109" s="701"/>
      <c r="AJ109" s="701"/>
      <c r="AK109" s="702"/>
      <c r="AL109" s="218">
        <f>SUM(AL106:AL108)</f>
        <v>41481</v>
      </c>
      <c r="AM109" s="217">
        <f>SUM(AH109:AL109)</f>
        <v>118054</v>
      </c>
      <c r="AN109" s="384">
        <f>SUM(AN106:AN108)</f>
        <v>37369</v>
      </c>
      <c r="AO109" s="384">
        <f t="shared" si="21"/>
        <v>155423</v>
      </c>
    </row>
    <row r="110" spans="1:44" s="96" customFormat="1" ht="19.5" customHeight="1">
      <c r="A110" s="698">
        <v>89</v>
      </c>
      <c r="B110" s="699"/>
      <c r="C110" s="334" t="s">
        <v>604</v>
      </c>
      <c r="D110" s="335" t="s">
        <v>10</v>
      </c>
      <c r="E110" s="310">
        <f aca="true" t="shared" si="25" ref="E110:AF110">SUM(E105:E108)</f>
        <v>5513</v>
      </c>
      <c r="F110" s="310">
        <f t="shared" si="25"/>
        <v>1592</v>
      </c>
      <c r="G110" s="310">
        <f t="shared" si="25"/>
        <v>8770</v>
      </c>
      <c r="H110" s="310">
        <f t="shared" si="25"/>
        <v>72879</v>
      </c>
      <c r="I110" s="310">
        <f t="shared" si="25"/>
        <v>358</v>
      </c>
      <c r="J110" s="310">
        <f t="shared" si="25"/>
        <v>4767</v>
      </c>
      <c r="K110" s="310">
        <f t="shared" si="25"/>
        <v>3979</v>
      </c>
      <c r="L110" s="310">
        <f t="shared" si="25"/>
        <v>23787</v>
      </c>
      <c r="M110" s="310">
        <f t="shared" si="25"/>
        <v>2667</v>
      </c>
      <c r="N110" s="310">
        <f t="shared" si="25"/>
        <v>2922</v>
      </c>
      <c r="O110" s="310">
        <f t="shared" si="25"/>
        <v>318</v>
      </c>
      <c r="P110" s="310">
        <f t="shared" si="25"/>
        <v>200</v>
      </c>
      <c r="Q110" s="310">
        <f t="shared" si="25"/>
        <v>4869</v>
      </c>
      <c r="R110" s="310">
        <f t="shared" si="25"/>
        <v>575</v>
      </c>
      <c r="S110" s="310">
        <f t="shared" si="25"/>
        <v>6827</v>
      </c>
      <c r="T110" s="310">
        <f t="shared" si="25"/>
        <v>2315</v>
      </c>
      <c r="U110" s="310">
        <f t="shared" si="25"/>
        <v>150</v>
      </c>
      <c r="V110" s="310">
        <f t="shared" si="25"/>
        <v>13643</v>
      </c>
      <c r="W110" s="310">
        <f t="shared" si="25"/>
        <v>2456</v>
      </c>
      <c r="X110" s="310">
        <f t="shared" si="25"/>
        <v>550</v>
      </c>
      <c r="Y110" s="310">
        <f t="shared" si="25"/>
        <v>868</v>
      </c>
      <c r="Z110" s="310">
        <f t="shared" si="25"/>
        <v>276</v>
      </c>
      <c r="AA110" s="310">
        <f t="shared" si="25"/>
        <v>137</v>
      </c>
      <c r="AB110" s="310">
        <f t="shared" si="25"/>
        <v>768</v>
      </c>
      <c r="AC110" s="310">
        <f t="shared" si="25"/>
        <v>98</v>
      </c>
      <c r="AD110" s="310">
        <f t="shared" si="25"/>
        <v>868</v>
      </c>
      <c r="AE110" s="310">
        <f t="shared" si="25"/>
        <v>1065</v>
      </c>
      <c r="AF110" s="310">
        <f t="shared" si="25"/>
        <v>68690</v>
      </c>
      <c r="AG110" s="310">
        <v>0</v>
      </c>
      <c r="AH110" s="700">
        <f>SUM(AH105:AK108)</f>
        <v>231907</v>
      </c>
      <c r="AI110" s="701"/>
      <c r="AJ110" s="701"/>
      <c r="AK110" s="702"/>
      <c r="AL110" s="219">
        <f>AL105+AL109</f>
        <v>7327</v>
      </c>
      <c r="AM110" s="217">
        <f t="shared" si="18"/>
        <v>239234</v>
      </c>
      <c r="AN110" s="388">
        <v>15697</v>
      </c>
      <c r="AO110" s="214">
        <f>SUM(AM110:AN110)</f>
        <v>254931</v>
      </c>
      <c r="AP110" s="95"/>
      <c r="AQ110" s="95"/>
      <c r="AR110" s="95"/>
    </row>
    <row r="111" spans="3:41" ht="15.75">
      <c r="C111" s="100"/>
      <c r="D111" s="100"/>
      <c r="AN111" s="95"/>
      <c r="AO111" s="95"/>
    </row>
    <row r="112" spans="3:41" ht="15.75">
      <c r="C112" s="100"/>
      <c r="D112" s="100"/>
      <c r="AN112" s="95"/>
      <c r="AO112" s="95"/>
    </row>
    <row r="113" spans="3:41" ht="15.75">
      <c r="C113" s="100"/>
      <c r="D113" s="100"/>
      <c r="AN113" s="95"/>
      <c r="AO113" s="95"/>
    </row>
    <row r="114" spans="3:41" ht="15.75">
      <c r="C114" s="100"/>
      <c r="D114" s="100"/>
      <c r="AN114" s="95"/>
      <c r="AO114" s="95"/>
    </row>
    <row r="115" spans="4:41" ht="15.75">
      <c r="D115" s="100"/>
      <c r="AN115" s="95"/>
      <c r="AO115" s="95"/>
    </row>
    <row r="116" spans="4:41" ht="15.75">
      <c r="D116" s="100"/>
      <c r="AN116" s="95"/>
      <c r="AO116" s="95"/>
    </row>
    <row r="117" spans="40:41" ht="15.75">
      <c r="AN117" s="95"/>
      <c r="AO117" s="95"/>
    </row>
  </sheetData>
  <sheetProtection/>
  <mergeCells count="211">
    <mergeCell ref="A54:B54"/>
    <mergeCell ref="A55:B55"/>
    <mergeCell ref="A13:B13"/>
    <mergeCell ref="AH13:AK13"/>
    <mergeCell ref="A14:B14"/>
    <mergeCell ref="AH14:AK14"/>
    <mergeCell ref="A2:C2"/>
    <mergeCell ref="A10:B10"/>
    <mergeCell ref="AH10:AK10"/>
    <mergeCell ref="A11:B11"/>
    <mergeCell ref="AH11:AK11"/>
    <mergeCell ref="A12:B12"/>
    <mergeCell ref="AH12:AK12"/>
    <mergeCell ref="A9:B9"/>
    <mergeCell ref="AH9:AK9"/>
    <mergeCell ref="A1:AO1"/>
    <mergeCell ref="A3:B3"/>
    <mergeCell ref="AH3:AK3"/>
    <mergeCell ref="AH4:AK4"/>
    <mergeCell ref="AH5:AK7"/>
    <mergeCell ref="A8:B8"/>
    <mergeCell ref="AH8:AK8"/>
    <mergeCell ref="AL4:AL7"/>
    <mergeCell ref="AM4:AM7"/>
    <mergeCell ref="AH2:AM2"/>
    <mergeCell ref="A15:B15"/>
    <mergeCell ref="AH15:AK15"/>
    <mergeCell ref="A16:B16"/>
    <mergeCell ref="AH16:AK16"/>
    <mergeCell ref="A17:B17"/>
    <mergeCell ref="AH17:AK17"/>
    <mergeCell ref="A18:B18"/>
    <mergeCell ref="AH18:AK18"/>
    <mergeCell ref="A19:B19"/>
    <mergeCell ref="AH19:AK19"/>
    <mergeCell ref="A20:B20"/>
    <mergeCell ref="AH20:AK20"/>
    <mergeCell ref="A22:B22"/>
    <mergeCell ref="AH22:AK22"/>
    <mergeCell ref="A23:B23"/>
    <mergeCell ref="AH23:AK23"/>
    <mergeCell ref="A24:B24"/>
    <mergeCell ref="AH24:AK24"/>
    <mergeCell ref="A25:B25"/>
    <mergeCell ref="AH25:AK25"/>
    <mergeCell ref="A27:B27"/>
    <mergeCell ref="AH27:AK27"/>
    <mergeCell ref="A28:B28"/>
    <mergeCell ref="AH28:AK28"/>
    <mergeCell ref="A26:B26"/>
    <mergeCell ref="A29:B29"/>
    <mergeCell ref="AH29:AK29"/>
    <mergeCell ref="A30:B30"/>
    <mergeCell ref="AH30:AK30"/>
    <mergeCell ref="A31:B31"/>
    <mergeCell ref="AH31:AK31"/>
    <mergeCell ref="A32:B32"/>
    <mergeCell ref="AH32:AK32"/>
    <mergeCell ref="A33:B33"/>
    <mergeCell ref="AH33:AK33"/>
    <mergeCell ref="A34:B34"/>
    <mergeCell ref="AH34:AK34"/>
    <mergeCell ref="A35:B35"/>
    <mergeCell ref="AH35:AK35"/>
    <mergeCell ref="A36:B36"/>
    <mergeCell ref="AH36:AK36"/>
    <mergeCell ref="A37:B37"/>
    <mergeCell ref="AH37:AK37"/>
    <mergeCell ref="A38:B38"/>
    <mergeCell ref="AH38:AK38"/>
    <mergeCell ref="A39:B39"/>
    <mergeCell ref="AH39:AK39"/>
    <mergeCell ref="A41:B41"/>
    <mergeCell ref="AH41:AK41"/>
    <mergeCell ref="A40:B40"/>
    <mergeCell ref="A42:B42"/>
    <mergeCell ref="AH42:AK42"/>
    <mergeCell ref="A43:B43"/>
    <mergeCell ref="AH43:AK43"/>
    <mergeCell ref="A44:B44"/>
    <mergeCell ref="AH44:AK44"/>
    <mergeCell ref="A45:B45"/>
    <mergeCell ref="AH45:AK45"/>
    <mergeCell ref="A46:B46"/>
    <mergeCell ref="AH46:AK46"/>
    <mergeCell ref="A47:B47"/>
    <mergeCell ref="AH47:AK47"/>
    <mergeCell ref="A48:B48"/>
    <mergeCell ref="AH48:AK48"/>
    <mergeCell ref="A49:B49"/>
    <mergeCell ref="AH49:AK49"/>
    <mergeCell ref="A50:B50"/>
    <mergeCell ref="AH50:AK50"/>
    <mergeCell ref="A51:B51"/>
    <mergeCell ref="AH51:AK51"/>
    <mergeCell ref="A52:B52"/>
    <mergeCell ref="AH52:AK52"/>
    <mergeCell ref="A53:B53"/>
    <mergeCell ref="AH53:AK53"/>
    <mergeCell ref="A63:B63"/>
    <mergeCell ref="AH63:AK63"/>
    <mergeCell ref="A57:B57"/>
    <mergeCell ref="AH57:AK57"/>
    <mergeCell ref="A58:B58"/>
    <mergeCell ref="AH58:AK58"/>
    <mergeCell ref="A59:B59"/>
    <mergeCell ref="AH59:AK59"/>
    <mergeCell ref="A64:B64"/>
    <mergeCell ref="AH64:AK64"/>
    <mergeCell ref="A65:B65"/>
    <mergeCell ref="AH65:AK65"/>
    <mergeCell ref="A67:B67"/>
    <mergeCell ref="AH67:AK67"/>
    <mergeCell ref="A68:B68"/>
    <mergeCell ref="AH68:AK68"/>
    <mergeCell ref="A69:B69"/>
    <mergeCell ref="AH69:AK69"/>
    <mergeCell ref="A70:B70"/>
    <mergeCell ref="AH70:AK70"/>
    <mergeCell ref="A71:B71"/>
    <mergeCell ref="AH71:AK71"/>
    <mergeCell ref="A72:B72"/>
    <mergeCell ref="AH72:AK72"/>
    <mergeCell ref="A73:B73"/>
    <mergeCell ref="AH73:AK73"/>
    <mergeCell ref="A74:B74"/>
    <mergeCell ref="AH74:AK74"/>
    <mergeCell ref="A75:B75"/>
    <mergeCell ref="AH75:AK75"/>
    <mergeCell ref="A76:B76"/>
    <mergeCell ref="AH76:AK76"/>
    <mergeCell ref="A77:B77"/>
    <mergeCell ref="AH77:AK77"/>
    <mergeCell ref="A78:B78"/>
    <mergeCell ref="AH78:AK78"/>
    <mergeCell ref="A79:B79"/>
    <mergeCell ref="AH79:AK79"/>
    <mergeCell ref="A80:B80"/>
    <mergeCell ref="AH80:AK80"/>
    <mergeCell ref="A81:B81"/>
    <mergeCell ref="AH81:AK81"/>
    <mergeCell ref="A82:B82"/>
    <mergeCell ref="AH82:AK82"/>
    <mergeCell ref="A83:B83"/>
    <mergeCell ref="AH83:AK83"/>
    <mergeCell ref="A84:B84"/>
    <mergeCell ref="AH84:AK84"/>
    <mergeCell ref="A86:B86"/>
    <mergeCell ref="AH86:AK86"/>
    <mergeCell ref="A85:B85"/>
    <mergeCell ref="A87:B87"/>
    <mergeCell ref="AH87:AK87"/>
    <mergeCell ref="A88:B88"/>
    <mergeCell ref="AH88:AK88"/>
    <mergeCell ref="A89:B89"/>
    <mergeCell ref="AH89:AK89"/>
    <mergeCell ref="A90:B90"/>
    <mergeCell ref="AH90:AK90"/>
    <mergeCell ref="A91:B91"/>
    <mergeCell ref="AH91:AK91"/>
    <mergeCell ref="A92:B92"/>
    <mergeCell ref="AH92:AK92"/>
    <mergeCell ref="A93:B93"/>
    <mergeCell ref="AH93:AK93"/>
    <mergeCell ref="A94:B94"/>
    <mergeCell ref="AH94:AK94"/>
    <mergeCell ref="A95:B95"/>
    <mergeCell ref="AH95:AK95"/>
    <mergeCell ref="A96:B96"/>
    <mergeCell ref="AH96:AK96"/>
    <mergeCell ref="A97:B97"/>
    <mergeCell ref="AH97:AK97"/>
    <mergeCell ref="A98:B98"/>
    <mergeCell ref="AH98:AK98"/>
    <mergeCell ref="A99:B99"/>
    <mergeCell ref="AH99:AK99"/>
    <mergeCell ref="A100:B100"/>
    <mergeCell ref="AH100:AK100"/>
    <mergeCell ref="AH105:AK105"/>
    <mergeCell ref="A108:B108"/>
    <mergeCell ref="AH108:AK108"/>
    <mergeCell ref="A101:B101"/>
    <mergeCell ref="AH101:AK101"/>
    <mergeCell ref="A102:B102"/>
    <mergeCell ref="AH102:AK102"/>
    <mergeCell ref="A103:B103"/>
    <mergeCell ref="AH103:AK103"/>
    <mergeCell ref="A110:B110"/>
    <mergeCell ref="AH110:AK110"/>
    <mergeCell ref="A4:B7"/>
    <mergeCell ref="A66:B66"/>
    <mergeCell ref="AH66:AK66"/>
    <mergeCell ref="A107:B107"/>
    <mergeCell ref="AH107:AK107"/>
    <mergeCell ref="A21:B21"/>
    <mergeCell ref="AH21:AK21"/>
    <mergeCell ref="A62:B62"/>
    <mergeCell ref="AH62:AK62"/>
    <mergeCell ref="A60:B60"/>
    <mergeCell ref="AH60:AK60"/>
    <mergeCell ref="A61:B61"/>
    <mergeCell ref="AH61:AK61"/>
    <mergeCell ref="A56:B56"/>
    <mergeCell ref="AH56:AK56"/>
    <mergeCell ref="A106:B106"/>
    <mergeCell ref="AH106:AK106"/>
    <mergeCell ref="A109:B109"/>
    <mergeCell ref="AH109:AK109"/>
    <mergeCell ref="A104:B104"/>
    <mergeCell ref="AH104:AK104"/>
    <mergeCell ref="A105:B105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9" scale="37" r:id="rId1"/>
  <headerFooter alignWithMargins="0">
    <oddHeader>&amp;LMAGYARPOLÁNY KÖZSÉG 
ÖNKORMÁNYZATA
&amp;C2015. ÉVI KÖLTSÉGVETÉS&amp;R4.a. melléklet Magyarpolány Község Önkormányat Képviselő-testületének
5/2016. (V. 31.)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21"/>
  <sheetViews>
    <sheetView view="pageLayout" zoomScaleSheetLayoutView="100" workbookViewId="0" topLeftCell="A92">
      <selection activeCell="J97" sqref="J97"/>
    </sheetView>
  </sheetViews>
  <sheetFormatPr defaultColWidth="9.00390625" defaultRowHeight="12.75"/>
  <cols>
    <col min="4" max="4" width="45.625" style="0" customWidth="1"/>
    <col min="5" max="5" width="13.625" style="0" bestFit="1" customWidth="1"/>
    <col min="6" max="6" width="10.00390625" style="0" bestFit="1" customWidth="1"/>
    <col min="7" max="7" width="11.00390625" style="0" bestFit="1" customWidth="1"/>
  </cols>
  <sheetData>
    <row r="1" spans="1:9" ht="15">
      <c r="A1" s="1"/>
      <c r="B1" s="2"/>
      <c r="C1" s="1"/>
      <c r="D1" s="3" t="s">
        <v>0</v>
      </c>
      <c r="E1" s="4"/>
      <c r="F1" s="389"/>
      <c r="G1" s="390"/>
      <c r="H1" s="391"/>
      <c r="I1" s="392"/>
    </row>
    <row r="2" spans="1:9" ht="51.75">
      <c r="A2" s="1"/>
      <c r="B2" s="2"/>
      <c r="C2" s="1"/>
      <c r="D2" s="5" t="s">
        <v>1</v>
      </c>
      <c r="E2" s="4"/>
      <c r="F2" s="389"/>
      <c r="G2" s="390"/>
      <c r="H2" s="391"/>
      <c r="I2" s="392"/>
    </row>
    <row r="3" spans="1:9" ht="27" customHeight="1">
      <c r="A3" s="1"/>
      <c r="B3" s="2"/>
      <c r="C3" s="1"/>
      <c r="D3" s="3"/>
      <c r="E3" s="7" t="s">
        <v>353</v>
      </c>
      <c r="F3" s="393"/>
      <c r="G3" s="390"/>
      <c r="H3" s="394"/>
      <c r="I3" s="392"/>
    </row>
    <row r="4" spans="1:9" s="1" customFormat="1" ht="15">
      <c r="A4" s="731" t="s">
        <v>354</v>
      </c>
      <c r="B4" s="730" t="s">
        <v>3</v>
      </c>
      <c r="C4" s="730"/>
      <c r="D4" s="8" t="s">
        <v>4</v>
      </c>
      <c r="E4" s="9" t="s">
        <v>5</v>
      </c>
      <c r="F4" s="395" t="s">
        <v>1054</v>
      </c>
      <c r="G4" s="9" t="s">
        <v>7</v>
      </c>
      <c r="H4" s="396" t="s">
        <v>357</v>
      </c>
      <c r="I4" s="397" t="s">
        <v>720</v>
      </c>
    </row>
    <row r="5" spans="1:9" ht="15">
      <c r="A5" s="732"/>
      <c r="B5" s="743" t="s">
        <v>8</v>
      </c>
      <c r="C5" s="743"/>
      <c r="D5" s="221" t="s">
        <v>9</v>
      </c>
      <c r="E5" s="222" t="s">
        <v>147</v>
      </c>
      <c r="F5" s="398" t="s">
        <v>1016</v>
      </c>
      <c r="G5" s="9" t="s">
        <v>1000</v>
      </c>
      <c r="H5" s="399" t="s">
        <v>1055</v>
      </c>
      <c r="I5" s="399" t="s">
        <v>1056</v>
      </c>
    </row>
    <row r="6" spans="1:9" ht="15">
      <c r="A6" s="10">
        <v>1</v>
      </c>
      <c r="B6" s="11" t="s">
        <v>10</v>
      </c>
      <c r="C6" s="10">
        <v>121</v>
      </c>
      <c r="D6" s="12" t="s">
        <v>150</v>
      </c>
      <c r="E6" s="14">
        <v>1795</v>
      </c>
      <c r="F6" s="400">
        <f>G6-E6</f>
        <v>0</v>
      </c>
      <c r="G6" s="14">
        <v>1795</v>
      </c>
      <c r="H6" s="396"/>
      <c r="I6" s="397">
        <f>SUM(G6:H6)</f>
        <v>1795</v>
      </c>
    </row>
    <row r="7" spans="1:9" ht="15">
      <c r="A7" s="10">
        <v>2</v>
      </c>
      <c r="B7" s="11" t="s">
        <v>10</v>
      </c>
      <c r="C7" s="10">
        <v>121</v>
      </c>
      <c r="D7" s="12" t="s">
        <v>157</v>
      </c>
      <c r="E7" s="14">
        <v>270</v>
      </c>
      <c r="F7" s="400">
        <f aca="true" t="shared" si="0" ref="F7:F36">G7-E7</f>
        <v>0</v>
      </c>
      <c r="G7" s="14">
        <v>270</v>
      </c>
      <c r="H7" s="396"/>
      <c r="I7" s="397">
        <f>SUM(G7:H7)</f>
        <v>270</v>
      </c>
    </row>
    <row r="8" spans="1:9" ht="15">
      <c r="A8" s="10">
        <v>3</v>
      </c>
      <c r="B8" s="11" t="s">
        <v>10</v>
      </c>
      <c r="C8" s="10">
        <v>121</v>
      </c>
      <c r="D8" s="12" t="s">
        <v>158</v>
      </c>
      <c r="E8" s="14">
        <v>242</v>
      </c>
      <c r="F8" s="400">
        <f t="shared" si="0"/>
        <v>0</v>
      </c>
      <c r="G8" s="14">
        <v>242</v>
      </c>
      <c r="H8" s="396"/>
      <c r="I8" s="397">
        <f>SUM(G8:H8)</f>
        <v>242</v>
      </c>
    </row>
    <row r="9" spans="1:9" ht="15">
      <c r="A9" s="10">
        <v>4</v>
      </c>
      <c r="B9" s="11" t="s">
        <v>10</v>
      </c>
      <c r="C9" s="10">
        <v>12</v>
      </c>
      <c r="D9" s="401" t="s">
        <v>1025</v>
      </c>
      <c r="E9" s="402"/>
      <c r="F9" s="400"/>
      <c r="G9" s="14"/>
      <c r="H9" s="396">
        <v>10</v>
      </c>
      <c r="I9" s="397">
        <v>10</v>
      </c>
    </row>
    <row r="10" spans="1:9" ht="15">
      <c r="A10" s="10">
        <v>5</v>
      </c>
      <c r="B10" s="11" t="s">
        <v>10</v>
      </c>
      <c r="C10" s="15">
        <v>12</v>
      </c>
      <c r="D10" s="223" t="s">
        <v>609</v>
      </c>
      <c r="E10" s="224">
        <f>SUM(E6:E8)</f>
        <v>2307</v>
      </c>
      <c r="F10" s="403">
        <f t="shared" si="0"/>
        <v>0</v>
      </c>
      <c r="G10" s="225">
        <f>SUM(G6:G8)</f>
        <v>2307</v>
      </c>
      <c r="H10" s="404">
        <f>SUM(H6:H9)</f>
        <v>10</v>
      </c>
      <c r="I10" s="404">
        <f>SUM(I6:I9)</f>
        <v>2317</v>
      </c>
    </row>
    <row r="11" spans="1:9" ht="15">
      <c r="A11" s="10">
        <v>6</v>
      </c>
      <c r="B11" s="11" t="s">
        <v>10</v>
      </c>
      <c r="C11" s="10">
        <v>2</v>
      </c>
      <c r="D11" s="17" t="s">
        <v>605</v>
      </c>
      <c r="E11" s="14">
        <v>623</v>
      </c>
      <c r="F11" s="400">
        <f t="shared" si="0"/>
        <v>0</v>
      </c>
      <c r="G11" s="14">
        <v>623</v>
      </c>
      <c r="H11" s="396">
        <v>-127</v>
      </c>
      <c r="I11" s="397">
        <v>496</v>
      </c>
    </row>
    <row r="12" spans="1:9" ht="15">
      <c r="A12" s="10">
        <v>7</v>
      </c>
      <c r="B12" s="11" t="s">
        <v>10</v>
      </c>
      <c r="C12" s="15">
        <v>2</v>
      </c>
      <c r="D12" s="18" t="s">
        <v>607</v>
      </c>
      <c r="E12" s="19">
        <f>SUM(E11:E11)</f>
        <v>623</v>
      </c>
      <c r="F12" s="403">
        <f t="shared" si="0"/>
        <v>0</v>
      </c>
      <c r="G12" s="19">
        <v>623</v>
      </c>
      <c r="H12" s="405">
        <f>SUM(H11)</f>
        <v>-127</v>
      </c>
      <c r="I12" s="404">
        <f>SUM(I11)</f>
        <v>496</v>
      </c>
    </row>
    <row r="13" spans="1:9" ht="15">
      <c r="A13" s="10">
        <v>8</v>
      </c>
      <c r="B13" s="11" t="s">
        <v>10</v>
      </c>
      <c r="C13" s="10">
        <v>312</v>
      </c>
      <c r="D13" s="17" t="s">
        <v>11</v>
      </c>
      <c r="E13" s="20">
        <v>120</v>
      </c>
      <c r="F13" s="400">
        <f t="shared" si="0"/>
        <v>0</v>
      </c>
      <c r="G13" s="20">
        <v>120</v>
      </c>
      <c r="H13" s="396">
        <f>I13-G13</f>
        <v>-69</v>
      </c>
      <c r="I13" s="397">
        <v>51</v>
      </c>
    </row>
    <row r="14" spans="1:9" ht="15">
      <c r="A14" s="10">
        <v>9</v>
      </c>
      <c r="B14" s="11" t="s">
        <v>10</v>
      </c>
      <c r="C14" s="10">
        <v>311</v>
      </c>
      <c r="D14" s="17" t="s">
        <v>12</v>
      </c>
      <c r="E14" s="20">
        <v>30</v>
      </c>
      <c r="F14" s="400">
        <f t="shared" si="0"/>
        <v>0</v>
      </c>
      <c r="G14" s="20">
        <v>30</v>
      </c>
      <c r="H14" s="396">
        <f>I14-G14</f>
        <v>-30</v>
      </c>
      <c r="I14" s="397">
        <v>0</v>
      </c>
    </row>
    <row r="15" spans="1:9" ht="15">
      <c r="A15" s="10">
        <v>10</v>
      </c>
      <c r="B15" s="11" t="s">
        <v>10</v>
      </c>
      <c r="C15" s="10">
        <v>311</v>
      </c>
      <c r="D15" s="17" t="s">
        <v>13</v>
      </c>
      <c r="E15" s="20">
        <v>100</v>
      </c>
      <c r="F15" s="400">
        <f t="shared" si="0"/>
        <v>0</v>
      </c>
      <c r="G15" s="20">
        <v>100</v>
      </c>
      <c r="H15" s="396">
        <f>I15-G15</f>
        <v>-76</v>
      </c>
      <c r="I15" s="397">
        <v>24</v>
      </c>
    </row>
    <row r="16" spans="1:9" ht="15">
      <c r="A16" s="10">
        <v>11</v>
      </c>
      <c r="B16" s="11" t="s">
        <v>10</v>
      </c>
      <c r="C16" s="10">
        <v>312</v>
      </c>
      <c r="D16" s="17" t="s">
        <v>1057</v>
      </c>
      <c r="E16" s="20"/>
      <c r="F16" s="400"/>
      <c r="G16" s="20"/>
      <c r="H16" s="396">
        <v>140</v>
      </c>
      <c r="I16" s="397">
        <v>140</v>
      </c>
    </row>
    <row r="17" spans="1:9" ht="15">
      <c r="A17" s="10">
        <v>12</v>
      </c>
      <c r="B17" s="11" t="s">
        <v>10</v>
      </c>
      <c r="C17" s="15">
        <v>31</v>
      </c>
      <c r="D17" s="18" t="s">
        <v>608</v>
      </c>
      <c r="E17" s="22">
        <f>SUM(E13:E15)</f>
        <v>250</v>
      </c>
      <c r="F17" s="403">
        <f t="shared" si="0"/>
        <v>0</v>
      </c>
      <c r="G17" s="22">
        <f>SUM(G13:G15)</f>
        <v>250</v>
      </c>
      <c r="H17" s="404">
        <f>SUM(H13:H16)</f>
        <v>-35</v>
      </c>
      <c r="I17" s="404">
        <f>SUM(I13:I16)</f>
        <v>215</v>
      </c>
    </row>
    <row r="18" spans="1:9" ht="15">
      <c r="A18" s="10">
        <v>13</v>
      </c>
      <c r="B18" s="11" t="s">
        <v>10</v>
      </c>
      <c r="C18" s="15">
        <v>32</v>
      </c>
      <c r="D18" s="18" t="s">
        <v>1058</v>
      </c>
      <c r="E18" s="22"/>
      <c r="F18" s="403"/>
      <c r="G18" s="22"/>
      <c r="H18" s="405">
        <v>6</v>
      </c>
      <c r="I18" s="404">
        <v>6</v>
      </c>
    </row>
    <row r="19" spans="1:9" ht="15">
      <c r="A19" s="10">
        <v>14</v>
      </c>
      <c r="B19" s="11" t="s">
        <v>10</v>
      </c>
      <c r="C19" s="249">
        <v>336</v>
      </c>
      <c r="D19" s="406" t="s">
        <v>1059</v>
      </c>
      <c r="E19" s="244"/>
      <c r="F19" s="403"/>
      <c r="G19" s="244"/>
      <c r="H19" s="405">
        <v>10</v>
      </c>
      <c r="I19" s="404">
        <v>10</v>
      </c>
    </row>
    <row r="20" spans="1:9" ht="15">
      <c r="A20" s="10">
        <v>15</v>
      </c>
      <c r="B20" s="11" t="s">
        <v>10</v>
      </c>
      <c r="C20" s="10">
        <v>337</v>
      </c>
      <c r="D20" s="407" t="s">
        <v>766</v>
      </c>
      <c r="E20" s="14">
        <v>120</v>
      </c>
      <c r="F20" s="400">
        <f t="shared" si="0"/>
        <v>5</v>
      </c>
      <c r="G20" s="14">
        <v>125</v>
      </c>
      <c r="H20" s="396">
        <v>-89</v>
      </c>
      <c r="I20" s="397">
        <v>36</v>
      </c>
    </row>
    <row r="21" spans="1:9" ht="15">
      <c r="A21" s="10">
        <v>16</v>
      </c>
      <c r="B21" s="11" t="s">
        <v>10</v>
      </c>
      <c r="C21" s="10">
        <v>337</v>
      </c>
      <c r="D21" s="407" t="s">
        <v>14</v>
      </c>
      <c r="E21" s="14">
        <v>5</v>
      </c>
      <c r="F21" s="400">
        <f t="shared" si="0"/>
        <v>-5</v>
      </c>
      <c r="G21" s="14"/>
      <c r="H21" s="396"/>
      <c r="I21" s="397"/>
    </row>
    <row r="22" spans="1:9" ht="15">
      <c r="A22" s="10">
        <v>17</v>
      </c>
      <c r="B22" s="11" t="s">
        <v>10</v>
      </c>
      <c r="C22" s="10">
        <v>337</v>
      </c>
      <c r="D22" s="407" t="s">
        <v>15</v>
      </c>
      <c r="E22" s="14">
        <v>840</v>
      </c>
      <c r="F22" s="400">
        <f t="shared" si="0"/>
        <v>0</v>
      </c>
      <c r="G22" s="14">
        <v>840</v>
      </c>
      <c r="H22" s="396">
        <v>0</v>
      </c>
      <c r="I22" s="397">
        <v>840</v>
      </c>
    </row>
    <row r="23" spans="1:9" ht="15">
      <c r="A23" s="10">
        <v>18</v>
      </c>
      <c r="B23" s="11" t="s">
        <v>10</v>
      </c>
      <c r="C23" s="10">
        <v>337</v>
      </c>
      <c r="D23" s="407" t="s">
        <v>1060</v>
      </c>
      <c r="E23" s="14"/>
      <c r="F23" s="400"/>
      <c r="G23" s="14"/>
      <c r="H23" s="396">
        <v>7</v>
      </c>
      <c r="I23" s="397">
        <v>7</v>
      </c>
    </row>
    <row r="24" spans="1:9" ht="12.75">
      <c r="A24" s="10">
        <v>19</v>
      </c>
      <c r="B24" s="11" t="s">
        <v>10</v>
      </c>
      <c r="C24" s="15">
        <v>33</v>
      </c>
      <c r="D24" s="406" t="s">
        <v>610</v>
      </c>
      <c r="E24" s="22">
        <f>SUM(E20:E22)</f>
        <v>965</v>
      </c>
      <c r="F24" s="403">
        <f t="shared" si="0"/>
        <v>0</v>
      </c>
      <c r="G24" s="22">
        <f>SUM(G20:G22)</f>
        <v>965</v>
      </c>
      <c r="H24" s="22">
        <f>SUM(H20:H23)</f>
        <v>-82</v>
      </c>
      <c r="I24" s="22">
        <f>SUM(I20:I23)</f>
        <v>883</v>
      </c>
    </row>
    <row r="25" spans="1:9" ht="15">
      <c r="A25" s="10">
        <v>20</v>
      </c>
      <c r="B25" s="11" t="s">
        <v>10</v>
      </c>
      <c r="C25" s="10">
        <v>342</v>
      </c>
      <c r="D25" s="407" t="s">
        <v>16</v>
      </c>
      <c r="E25" s="14">
        <v>400</v>
      </c>
      <c r="F25" s="400">
        <f t="shared" si="0"/>
        <v>0</v>
      </c>
      <c r="G25" s="14">
        <v>400</v>
      </c>
      <c r="H25" s="396">
        <v>-361</v>
      </c>
      <c r="I25" s="397">
        <v>39</v>
      </c>
    </row>
    <row r="26" spans="1:9" ht="15">
      <c r="A26" s="10">
        <v>21</v>
      </c>
      <c r="B26" s="11" t="s">
        <v>10</v>
      </c>
      <c r="C26" s="10">
        <v>342</v>
      </c>
      <c r="D26" s="407" t="s">
        <v>352</v>
      </c>
      <c r="E26" s="14">
        <v>300</v>
      </c>
      <c r="F26" s="400">
        <f t="shared" si="0"/>
        <v>0</v>
      </c>
      <c r="G26" s="14">
        <v>300</v>
      </c>
      <c r="H26" s="396">
        <v>-130</v>
      </c>
      <c r="I26" s="397">
        <v>170</v>
      </c>
    </row>
    <row r="27" spans="1:9" ht="15">
      <c r="A27" s="10">
        <v>22</v>
      </c>
      <c r="B27" s="11" t="s">
        <v>10</v>
      </c>
      <c r="C27" s="24">
        <v>34</v>
      </c>
      <c r="D27" s="408" t="s">
        <v>611</v>
      </c>
      <c r="E27" s="22">
        <f>SUM(E25:E26)</f>
        <v>700</v>
      </c>
      <c r="F27" s="403">
        <f t="shared" si="0"/>
        <v>0</v>
      </c>
      <c r="G27" s="22">
        <f>SUM(G25:G26)</f>
        <v>700</v>
      </c>
      <c r="H27" s="405">
        <f>SUM(H25:H26)</f>
        <v>-491</v>
      </c>
      <c r="I27" s="404">
        <f>SUM(I25:I26)</f>
        <v>209</v>
      </c>
    </row>
    <row r="28" spans="1:9" ht="15">
      <c r="A28" s="10">
        <v>23</v>
      </c>
      <c r="B28" s="11" t="s">
        <v>10</v>
      </c>
      <c r="C28" s="10">
        <v>351</v>
      </c>
      <c r="D28" s="407" t="s">
        <v>17</v>
      </c>
      <c r="E28" s="14">
        <v>208</v>
      </c>
      <c r="F28" s="400">
        <f t="shared" si="0"/>
        <v>0</v>
      </c>
      <c r="G28" s="14">
        <v>208</v>
      </c>
      <c r="H28" s="396">
        <f>I28-G28</f>
        <v>-151</v>
      </c>
      <c r="I28" s="397">
        <v>57</v>
      </c>
    </row>
    <row r="29" spans="1:9" ht="15">
      <c r="A29" s="10">
        <v>24</v>
      </c>
      <c r="B29" s="11" t="s">
        <v>10</v>
      </c>
      <c r="C29" s="10">
        <v>35</v>
      </c>
      <c r="D29" s="409" t="s">
        <v>1061</v>
      </c>
      <c r="E29" s="9"/>
      <c r="F29" s="398"/>
      <c r="G29" s="9"/>
      <c r="H29" s="410">
        <v>131</v>
      </c>
      <c r="I29" s="410">
        <v>131</v>
      </c>
    </row>
    <row r="30" spans="1:9" ht="15">
      <c r="A30" s="10">
        <v>25</v>
      </c>
      <c r="B30" s="11" t="s">
        <v>10</v>
      </c>
      <c r="C30" s="10">
        <v>35</v>
      </c>
      <c r="D30" s="407" t="s">
        <v>1062</v>
      </c>
      <c r="E30" s="14"/>
      <c r="F30" s="400"/>
      <c r="G30" s="14"/>
      <c r="H30" s="396">
        <v>20</v>
      </c>
      <c r="I30" s="397">
        <v>20</v>
      </c>
    </row>
    <row r="31" spans="1:9" ht="15">
      <c r="A31" s="10">
        <v>26</v>
      </c>
      <c r="B31" s="11" t="s">
        <v>10</v>
      </c>
      <c r="C31" s="15">
        <v>35</v>
      </c>
      <c r="D31" s="406" t="s">
        <v>612</v>
      </c>
      <c r="E31" s="22">
        <f>SUM(E28)</f>
        <v>208</v>
      </c>
      <c r="F31" s="403">
        <f t="shared" si="0"/>
        <v>0</v>
      </c>
      <c r="G31" s="22">
        <f>SUM(G28)</f>
        <v>208</v>
      </c>
      <c r="H31" s="405">
        <f>SUM(H28:H30)</f>
        <v>0</v>
      </c>
      <c r="I31" s="404">
        <f>SUM(I28:I30)</f>
        <v>208</v>
      </c>
    </row>
    <row r="32" spans="1:9" ht="12.75">
      <c r="A32" s="10">
        <v>27</v>
      </c>
      <c r="B32" s="11" t="s">
        <v>10</v>
      </c>
      <c r="C32" s="15">
        <v>3</v>
      </c>
      <c r="D32" s="406" t="s">
        <v>613</v>
      </c>
      <c r="E32" s="411">
        <f>SUM(E24+E27+E17+E31)</f>
        <v>2123</v>
      </c>
      <c r="F32" s="412">
        <f t="shared" si="0"/>
        <v>0</v>
      </c>
      <c r="G32" s="411">
        <f>SUM(G24+G27+G17+G31)</f>
        <v>2123</v>
      </c>
      <c r="H32" s="411">
        <f>H17+H18+H24+H27+H31+H19</f>
        <v>-592</v>
      </c>
      <c r="I32" s="411">
        <f>I17+I18+I24+I27+I31+I19</f>
        <v>1531</v>
      </c>
    </row>
    <row r="33" spans="1:9" s="1" customFormat="1" ht="15">
      <c r="A33" s="10">
        <v>28</v>
      </c>
      <c r="B33" s="11" t="s">
        <v>10</v>
      </c>
      <c r="C33" s="226">
        <v>506</v>
      </c>
      <c r="D33" s="413" t="s">
        <v>1063</v>
      </c>
      <c r="E33" s="227"/>
      <c r="F33" s="400"/>
      <c r="G33" s="228"/>
      <c r="H33" s="396">
        <v>1464</v>
      </c>
      <c r="I33" s="397">
        <v>1464</v>
      </c>
    </row>
    <row r="34" spans="1:9" ht="15">
      <c r="A34" s="10">
        <v>29</v>
      </c>
      <c r="B34" s="11" t="s">
        <v>10</v>
      </c>
      <c r="C34" s="10">
        <v>512</v>
      </c>
      <c r="D34" s="407" t="s">
        <v>20</v>
      </c>
      <c r="E34" s="14">
        <v>160</v>
      </c>
      <c r="F34" s="400"/>
      <c r="G34" s="14">
        <v>160</v>
      </c>
      <c r="H34" s="396">
        <v>-140</v>
      </c>
      <c r="I34" s="397">
        <v>20</v>
      </c>
    </row>
    <row r="35" spans="1:9" ht="15">
      <c r="A35" s="10">
        <v>30</v>
      </c>
      <c r="B35" s="11" t="s">
        <v>10</v>
      </c>
      <c r="C35" s="10">
        <v>513</v>
      </c>
      <c r="D35" s="414" t="s">
        <v>145</v>
      </c>
      <c r="E35" s="14"/>
      <c r="F35" s="400"/>
      <c r="G35" s="14"/>
      <c r="H35" s="396">
        <v>151</v>
      </c>
      <c r="I35" s="397">
        <v>151</v>
      </c>
    </row>
    <row r="36" spans="1:9" ht="15">
      <c r="A36" s="10">
        <v>31</v>
      </c>
      <c r="B36" s="11" t="s">
        <v>10</v>
      </c>
      <c r="C36" s="15">
        <v>5</v>
      </c>
      <c r="D36" s="234" t="s">
        <v>614</v>
      </c>
      <c r="E36" s="22">
        <f>SUM(E34)</f>
        <v>160</v>
      </c>
      <c r="F36" s="403">
        <f t="shared" si="0"/>
        <v>0</v>
      </c>
      <c r="G36" s="22">
        <f>SUM(G33:G34)</f>
        <v>160</v>
      </c>
      <c r="H36" s="405">
        <f>SUM(H33:H35)</f>
        <v>1475</v>
      </c>
      <c r="I36" s="404">
        <f>SUM(I33:I35)</f>
        <v>1635</v>
      </c>
    </row>
    <row r="37" spans="1:9" ht="15">
      <c r="A37" s="10">
        <v>32</v>
      </c>
      <c r="B37" s="11" t="s">
        <v>10</v>
      </c>
      <c r="C37" s="226">
        <v>61</v>
      </c>
      <c r="D37" s="230" t="s">
        <v>1064</v>
      </c>
      <c r="E37" s="231"/>
      <c r="F37" s="415"/>
      <c r="G37" s="231"/>
      <c r="H37" s="416">
        <v>499</v>
      </c>
      <c r="I37" s="417">
        <v>499</v>
      </c>
    </row>
    <row r="38" spans="1:9" ht="15">
      <c r="A38" s="10">
        <v>33</v>
      </c>
      <c r="B38" s="11" t="s">
        <v>10</v>
      </c>
      <c r="C38" s="226">
        <v>66</v>
      </c>
      <c r="D38" s="230" t="s">
        <v>1065</v>
      </c>
      <c r="E38" s="231"/>
      <c r="F38" s="415"/>
      <c r="G38" s="231"/>
      <c r="H38" s="416">
        <v>135</v>
      </c>
      <c r="I38" s="417">
        <v>135</v>
      </c>
    </row>
    <row r="39" spans="1:9" s="30" customFormat="1" ht="15">
      <c r="A39" s="10">
        <v>34</v>
      </c>
      <c r="B39" s="11" t="s">
        <v>10</v>
      </c>
      <c r="C39" s="15">
        <v>6</v>
      </c>
      <c r="D39" s="234" t="s">
        <v>693</v>
      </c>
      <c r="E39" s="235"/>
      <c r="F39" s="403"/>
      <c r="G39" s="235"/>
      <c r="H39" s="405">
        <f>SUM(H37:H38)</f>
        <v>634</v>
      </c>
      <c r="I39" s="404">
        <f>SUM(I37:I38)</f>
        <v>634</v>
      </c>
    </row>
    <row r="40" spans="1:9" s="30" customFormat="1" ht="15">
      <c r="A40" s="10">
        <v>35</v>
      </c>
      <c r="B40" s="11" t="s">
        <v>10</v>
      </c>
      <c r="C40" s="226">
        <v>941</v>
      </c>
      <c r="D40" s="230" t="s">
        <v>1001</v>
      </c>
      <c r="E40" s="231">
        <v>3694</v>
      </c>
      <c r="F40" s="400"/>
      <c r="G40" s="232">
        <f>SUM(E40:F40)</f>
        <v>3694</v>
      </c>
      <c r="H40" s="396"/>
      <c r="I40" s="397">
        <f>SUM(G40:H40)</f>
        <v>3694</v>
      </c>
    </row>
    <row r="41" spans="1:9" s="30" customFormat="1" ht="15">
      <c r="A41" s="10">
        <v>36</v>
      </c>
      <c r="B41" s="11" t="s">
        <v>10</v>
      </c>
      <c r="C41" s="226">
        <v>921</v>
      </c>
      <c r="D41" s="230" t="s">
        <v>1002</v>
      </c>
      <c r="E41" s="231"/>
      <c r="F41" s="400">
        <f>G41-E41</f>
        <v>40000</v>
      </c>
      <c r="G41" s="232">
        <v>40000</v>
      </c>
      <c r="H41" s="396">
        <v>25000</v>
      </c>
      <c r="I41" s="397">
        <f>SUM(G41:H41)</f>
        <v>65000</v>
      </c>
    </row>
    <row r="42" spans="1:9" s="30" customFormat="1" ht="15">
      <c r="A42" s="10">
        <v>37</v>
      </c>
      <c r="B42" s="11" t="s">
        <v>10</v>
      </c>
      <c r="C42" s="10">
        <v>912</v>
      </c>
      <c r="D42" s="409" t="s">
        <v>1066</v>
      </c>
      <c r="E42" s="9"/>
      <c r="F42" s="398"/>
      <c r="G42" s="9"/>
      <c r="H42" s="399">
        <v>4869</v>
      </c>
      <c r="I42" s="399">
        <v>4869</v>
      </c>
    </row>
    <row r="43" spans="1:9" s="30" customFormat="1" ht="15">
      <c r="A43" s="10">
        <v>38</v>
      </c>
      <c r="B43" s="11" t="s">
        <v>10</v>
      </c>
      <c r="C43" s="233">
        <v>5</v>
      </c>
      <c r="D43" s="234" t="s">
        <v>36</v>
      </c>
      <c r="E43" s="418">
        <f>SUM(E40:E42)</f>
        <v>3694</v>
      </c>
      <c r="F43" s="412">
        <f>SUM(F40:F41)</f>
        <v>40000</v>
      </c>
      <c r="G43" s="418">
        <f>SUM(G40:G41)</f>
        <v>43694</v>
      </c>
      <c r="H43" s="419">
        <f>SUM(H40:H42)</f>
        <v>29869</v>
      </c>
      <c r="I43" s="419">
        <f>SUM(I40:I42)</f>
        <v>73563</v>
      </c>
    </row>
    <row r="44" spans="1:9" s="30" customFormat="1" ht="12.75">
      <c r="A44" s="744">
        <v>39</v>
      </c>
      <c r="B44" s="737" t="s">
        <v>22</v>
      </c>
      <c r="C44" s="738"/>
      <c r="D44" s="739"/>
      <c r="E44" s="733">
        <f>E10+E12+E32+E36+E39+E43</f>
        <v>8907</v>
      </c>
      <c r="F44" s="735">
        <f>F10+F12+F32+F36+F39+F43</f>
        <v>40000</v>
      </c>
      <c r="G44" s="733">
        <f>G10+G12+G32+G36+G39+G43</f>
        <v>48907</v>
      </c>
      <c r="H44" s="733">
        <f>H10+H12+H32+H36+H39+H43</f>
        <v>31269</v>
      </c>
      <c r="I44" s="733">
        <f>I10+I12+I32+I36+I39+I43</f>
        <v>80176</v>
      </c>
    </row>
    <row r="45" spans="1:9" s="30" customFormat="1" ht="12.75">
      <c r="A45" s="745"/>
      <c r="B45" s="740"/>
      <c r="C45" s="741"/>
      <c r="D45" s="742"/>
      <c r="E45" s="734"/>
      <c r="F45" s="736"/>
      <c r="G45" s="734"/>
      <c r="H45" s="734"/>
      <c r="I45" s="734"/>
    </row>
    <row r="46" spans="1:9" s="30" customFormat="1" ht="15">
      <c r="A46" s="1"/>
      <c r="B46" s="2"/>
      <c r="C46" s="27"/>
      <c r="D46" s="28"/>
      <c r="E46" s="29"/>
      <c r="F46" s="420"/>
      <c r="G46" s="29"/>
      <c r="H46" s="391"/>
      <c r="I46" s="421"/>
    </row>
    <row r="47" spans="1:9" s="30" customFormat="1" ht="15">
      <c r="A47" s="1"/>
      <c r="B47" s="2"/>
      <c r="C47" s="1"/>
      <c r="D47" s="3" t="s">
        <v>23</v>
      </c>
      <c r="E47" s="4"/>
      <c r="F47" s="389"/>
      <c r="G47" s="4"/>
      <c r="H47" s="391"/>
      <c r="I47" s="421"/>
    </row>
    <row r="48" spans="1:9" s="32" customFormat="1" ht="15">
      <c r="A48" s="1"/>
      <c r="B48" s="2"/>
      <c r="C48" s="1"/>
      <c r="D48" s="3" t="s">
        <v>24</v>
      </c>
      <c r="E48" s="4"/>
      <c r="F48" s="389"/>
      <c r="G48" s="4"/>
      <c r="H48" s="391"/>
      <c r="I48" s="421"/>
    </row>
    <row r="49" spans="1:9" s="32" customFormat="1" ht="15">
      <c r="A49" s="1"/>
      <c r="B49" s="2"/>
      <c r="C49" s="1"/>
      <c r="D49" s="3"/>
      <c r="E49" s="6"/>
      <c r="F49" s="422"/>
      <c r="G49" s="6"/>
      <c r="H49" s="391"/>
      <c r="I49" s="421"/>
    </row>
    <row r="50" spans="1:9" s="32" customFormat="1" ht="15">
      <c r="A50" s="1"/>
      <c r="B50" s="2"/>
      <c r="C50" s="1"/>
      <c r="D50" s="3"/>
      <c r="E50" s="7" t="s">
        <v>353</v>
      </c>
      <c r="F50" s="393"/>
      <c r="G50" s="7"/>
      <c r="H50" s="423"/>
      <c r="I50" s="424"/>
    </row>
    <row r="51" spans="1:9" s="32" customFormat="1" ht="15">
      <c r="A51" s="731" t="s">
        <v>354</v>
      </c>
      <c r="B51" s="730" t="s">
        <v>3</v>
      </c>
      <c r="C51" s="730"/>
      <c r="D51" s="8" t="s">
        <v>4</v>
      </c>
      <c r="E51" s="9" t="s">
        <v>5</v>
      </c>
      <c r="F51" s="395" t="s">
        <v>1054</v>
      </c>
      <c r="G51" s="9" t="s">
        <v>7</v>
      </c>
      <c r="H51" s="396" t="s">
        <v>357</v>
      </c>
      <c r="I51" s="397" t="s">
        <v>720</v>
      </c>
    </row>
    <row r="52" spans="1:9" ht="15">
      <c r="A52" s="732"/>
      <c r="B52" s="730" t="s">
        <v>8</v>
      </c>
      <c r="C52" s="730"/>
      <c r="D52" s="8" t="s">
        <v>9</v>
      </c>
      <c r="E52" s="9" t="s">
        <v>148</v>
      </c>
      <c r="F52" s="398" t="s">
        <v>1016</v>
      </c>
      <c r="G52" s="9" t="s">
        <v>1000</v>
      </c>
      <c r="H52" s="399" t="s">
        <v>1055</v>
      </c>
      <c r="I52" s="399" t="s">
        <v>1056</v>
      </c>
    </row>
    <row r="53" spans="1:9" ht="15">
      <c r="A53" s="10">
        <v>1</v>
      </c>
      <c r="B53" s="11" t="s">
        <v>10</v>
      </c>
      <c r="C53" s="10">
        <v>312</v>
      </c>
      <c r="D53" s="21" t="s">
        <v>25</v>
      </c>
      <c r="E53" s="13">
        <v>40</v>
      </c>
      <c r="F53" s="425">
        <f>G53-E53</f>
        <v>0</v>
      </c>
      <c r="G53" s="13">
        <v>40</v>
      </c>
      <c r="H53" s="396">
        <f>I53-G53</f>
        <v>13</v>
      </c>
      <c r="I53" s="397">
        <v>53</v>
      </c>
    </row>
    <row r="54" spans="1:9" ht="15">
      <c r="A54" s="10">
        <v>2</v>
      </c>
      <c r="B54" s="11" t="s">
        <v>10</v>
      </c>
      <c r="C54" s="10">
        <v>312</v>
      </c>
      <c r="D54" s="21" t="s">
        <v>26</v>
      </c>
      <c r="E54" s="13">
        <v>250</v>
      </c>
      <c r="F54" s="425">
        <f aca="true" t="shared" si="1" ref="F54:F66">G54-E54</f>
        <v>0</v>
      </c>
      <c r="G54" s="13">
        <v>250</v>
      </c>
      <c r="H54" s="396">
        <f aca="true" t="shared" si="2" ref="H54:H66">I54-G54</f>
        <v>-197</v>
      </c>
      <c r="I54" s="397">
        <v>53</v>
      </c>
    </row>
    <row r="55" spans="1:9" ht="15">
      <c r="A55" s="10">
        <v>3</v>
      </c>
      <c r="B55" s="11" t="s">
        <v>10</v>
      </c>
      <c r="C55" s="15">
        <v>31</v>
      </c>
      <c r="D55" s="18" t="s">
        <v>615</v>
      </c>
      <c r="E55" s="19">
        <f>SUM(E53:E54)</f>
        <v>290</v>
      </c>
      <c r="F55" s="403">
        <f t="shared" si="1"/>
        <v>0</v>
      </c>
      <c r="G55" s="426">
        <f>SUM(G53:G54)</f>
        <v>290</v>
      </c>
      <c r="H55" s="426">
        <f>SUM(H53:H54)</f>
        <v>-184</v>
      </c>
      <c r="I55" s="426">
        <f>SUM(I53:I54)</f>
        <v>106</v>
      </c>
    </row>
    <row r="56" spans="1:9" ht="15">
      <c r="A56" s="10">
        <v>4</v>
      </c>
      <c r="B56" s="11" t="s">
        <v>10</v>
      </c>
      <c r="C56" s="10">
        <v>331</v>
      </c>
      <c r="D56" s="31" t="s">
        <v>27</v>
      </c>
      <c r="E56" s="13">
        <v>5</v>
      </c>
      <c r="F56" s="425">
        <f t="shared" si="1"/>
        <v>0</v>
      </c>
      <c r="G56" s="13">
        <v>5</v>
      </c>
      <c r="H56" s="396">
        <f>I56-G56</f>
        <v>-3</v>
      </c>
      <c r="I56" s="397">
        <v>2</v>
      </c>
    </row>
    <row r="57" spans="1:9" ht="15">
      <c r="A57" s="10">
        <v>5</v>
      </c>
      <c r="B57" s="11" t="s">
        <v>10</v>
      </c>
      <c r="C57" s="10">
        <v>331</v>
      </c>
      <c r="D57" s="31" t="s">
        <v>28</v>
      </c>
      <c r="E57" s="13">
        <v>5</v>
      </c>
      <c r="F57" s="425">
        <f t="shared" si="1"/>
        <v>0</v>
      </c>
      <c r="G57" s="13">
        <v>5</v>
      </c>
      <c r="H57" s="396">
        <f t="shared" si="2"/>
        <v>13</v>
      </c>
      <c r="I57" s="397">
        <v>18</v>
      </c>
    </row>
    <row r="58" spans="1:9" s="32" customFormat="1" ht="15">
      <c r="A58" s="10">
        <v>6</v>
      </c>
      <c r="B58" s="11" t="s">
        <v>10</v>
      </c>
      <c r="C58" s="10">
        <v>334</v>
      </c>
      <c r="D58" s="31" t="s">
        <v>29</v>
      </c>
      <c r="E58" s="13">
        <v>100</v>
      </c>
      <c r="F58" s="425">
        <f t="shared" si="1"/>
        <v>0</v>
      </c>
      <c r="G58" s="13">
        <v>100</v>
      </c>
      <c r="H58" s="396">
        <f t="shared" si="2"/>
        <v>-100</v>
      </c>
      <c r="I58" s="397"/>
    </row>
    <row r="59" spans="1:9" s="32" customFormat="1" ht="15">
      <c r="A59" s="10">
        <v>7</v>
      </c>
      <c r="B59" s="11" t="s">
        <v>10</v>
      </c>
      <c r="C59" s="10">
        <v>337</v>
      </c>
      <c r="D59" s="17" t="s">
        <v>30</v>
      </c>
      <c r="E59" s="13">
        <v>460</v>
      </c>
      <c r="F59" s="425">
        <f t="shared" si="1"/>
        <v>0</v>
      </c>
      <c r="G59" s="13">
        <v>460</v>
      </c>
      <c r="H59" s="396">
        <f t="shared" si="2"/>
        <v>-282</v>
      </c>
      <c r="I59" s="397">
        <v>178</v>
      </c>
    </row>
    <row r="60" spans="1:9" s="32" customFormat="1" ht="15">
      <c r="A60" s="10">
        <v>8</v>
      </c>
      <c r="B60" s="11" t="s">
        <v>10</v>
      </c>
      <c r="C60" s="15">
        <v>33</v>
      </c>
      <c r="D60" s="18" t="s">
        <v>616</v>
      </c>
      <c r="E60" s="19">
        <f>SUM(E56:E59)</f>
        <v>570</v>
      </c>
      <c r="F60" s="403">
        <f t="shared" si="1"/>
        <v>0</v>
      </c>
      <c r="G60" s="426">
        <f>SUM(G56:G59)</f>
        <v>570</v>
      </c>
      <c r="H60" s="426">
        <f>SUM(H56:H59)</f>
        <v>-372</v>
      </c>
      <c r="I60" s="426">
        <f>SUM(I56:I59)</f>
        <v>198</v>
      </c>
    </row>
    <row r="61" spans="1:9" s="32" customFormat="1" ht="15">
      <c r="A61" s="10">
        <v>9</v>
      </c>
      <c r="B61" s="11" t="s">
        <v>10</v>
      </c>
      <c r="C61" s="10">
        <v>351</v>
      </c>
      <c r="D61" s="17" t="s">
        <v>17</v>
      </c>
      <c r="E61" s="13">
        <v>232</v>
      </c>
      <c r="F61" s="425">
        <f t="shared" si="1"/>
        <v>0</v>
      </c>
      <c r="G61" s="13">
        <v>232</v>
      </c>
      <c r="H61" s="396">
        <f t="shared" si="2"/>
        <v>-150</v>
      </c>
      <c r="I61" s="397">
        <v>82</v>
      </c>
    </row>
    <row r="62" spans="1:9" s="32" customFormat="1" ht="15">
      <c r="A62" s="10">
        <v>10</v>
      </c>
      <c r="B62" s="11" t="s">
        <v>10</v>
      </c>
      <c r="C62" s="15">
        <v>35</v>
      </c>
      <c r="D62" s="18" t="s">
        <v>18</v>
      </c>
      <c r="E62" s="22">
        <f>SUM(E61:E61)</f>
        <v>232</v>
      </c>
      <c r="F62" s="403">
        <f t="shared" si="1"/>
        <v>0</v>
      </c>
      <c r="G62" s="22">
        <f>SUM(G61:G61)</f>
        <v>232</v>
      </c>
      <c r="H62" s="405">
        <f t="shared" si="2"/>
        <v>-150</v>
      </c>
      <c r="I62" s="426">
        <f>+I61</f>
        <v>82</v>
      </c>
    </row>
    <row r="63" spans="1:9" s="32" customFormat="1" ht="15">
      <c r="A63" s="10">
        <v>11</v>
      </c>
      <c r="B63" s="11" t="s">
        <v>10</v>
      </c>
      <c r="C63" s="15">
        <v>3</v>
      </c>
      <c r="D63" s="18" t="s">
        <v>19</v>
      </c>
      <c r="E63" s="19">
        <f>SUM(E55+E60+E62)</f>
        <v>1092</v>
      </c>
      <c r="F63" s="403">
        <f t="shared" si="1"/>
        <v>0</v>
      </c>
      <c r="G63" s="427">
        <f>SUM(G55+G60+G62)</f>
        <v>1092</v>
      </c>
      <c r="H63" s="427">
        <f>SUM(H55+H60+H62)</f>
        <v>-706</v>
      </c>
      <c r="I63" s="427">
        <f>SUM(I55+I60+I62)</f>
        <v>386</v>
      </c>
    </row>
    <row r="64" spans="1:9" s="32" customFormat="1" ht="15">
      <c r="A64" s="10">
        <v>12</v>
      </c>
      <c r="B64" s="55" t="s">
        <v>10</v>
      </c>
      <c r="C64" s="84">
        <v>61</v>
      </c>
      <c r="D64" s="85" t="s">
        <v>685</v>
      </c>
      <c r="E64" s="13">
        <v>394</v>
      </c>
      <c r="F64" s="425">
        <f t="shared" si="1"/>
        <v>0</v>
      </c>
      <c r="G64" s="13">
        <v>394</v>
      </c>
      <c r="H64" s="396">
        <f t="shared" si="2"/>
        <v>159</v>
      </c>
      <c r="I64" s="397">
        <v>553</v>
      </c>
    </row>
    <row r="65" spans="1:9" s="32" customFormat="1" ht="15">
      <c r="A65" s="10">
        <v>13</v>
      </c>
      <c r="B65" s="55" t="s">
        <v>10</v>
      </c>
      <c r="C65" s="84">
        <v>67</v>
      </c>
      <c r="D65" s="85" t="s">
        <v>163</v>
      </c>
      <c r="E65" s="13">
        <v>106</v>
      </c>
      <c r="F65" s="425">
        <f t="shared" si="1"/>
        <v>0</v>
      </c>
      <c r="G65" s="13">
        <v>106</v>
      </c>
      <c r="H65" s="396">
        <f t="shared" si="2"/>
        <v>43</v>
      </c>
      <c r="I65" s="397">
        <v>149</v>
      </c>
    </row>
    <row r="66" spans="1:9" ht="15">
      <c r="A66" s="10">
        <v>14</v>
      </c>
      <c r="B66" s="11" t="s">
        <v>10</v>
      </c>
      <c r="C66" s="15">
        <v>6</v>
      </c>
      <c r="D66" s="18" t="s">
        <v>164</v>
      </c>
      <c r="E66" s="19">
        <f>SUM(E64:E65)</f>
        <v>500</v>
      </c>
      <c r="F66" s="403">
        <f t="shared" si="1"/>
        <v>0</v>
      </c>
      <c r="G66" s="19">
        <f>SUM(G64:G65)</f>
        <v>500</v>
      </c>
      <c r="H66" s="405">
        <f t="shared" si="2"/>
        <v>202</v>
      </c>
      <c r="I66" s="426">
        <f>SUM(I64:I65)</f>
        <v>702</v>
      </c>
    </row>
    <row r="67" spans="1:9" ht="12.75">
      <c r="A67" s="744">
        <v>15</v>
      </c>
      <c r="B67" s="737" t="s">
        <v>22</v>
      </c>
      <c r="C67" s="738"/>
      <c r="D67" s="739"/>
      <c r="E67" s="746">
        <f>SUM(E63+E66)</f>
        <v>1592</v>
      </c>
      <c r="F67" s="747">
        <v>0</v>
      </c>
      <c r="G67" s="749">
        <f>SUM(G63+G66)</f>
        <v>1592</v>
      </c>
      <c r="H67" s="749">
        <f>SUM(H63+H66)</f>
        <v>-504</v>
      </c>
      <c r="I67" s="749">
        <f>SUM(I63+I66)</f>
        <v>1088</v>
      </c>
    </row>
    <row r="68" spans="1:9" ht="12.75">
      <c r="A68" s="745"/>
      <c r="B68" s="740"/>
      <c r="C68" s="741"/>
      <c r="D68" s="742"/>
      <c r="E68" s="746"/>
      <c r="F68" s="748"/>
      <c r="G68" s="749"/>
      <c r="H68" s="749"/>
      <c r="I68" s="749"/>
    </row>
    <row r="69" spans="1:9" ht="15">
      <c r="A69" s="33"/>
      <c r="B69" s="2"/>
      <c r="C69" s="34"/>
      <c r="D69" s="28"/>
      <c r="E69" s="35"/>
      <c r="F69" s="428"/>
      <c r="G69" s="35"/>
      <c r="H69" s="429"/>
      <c r="I69" s="430"/>
    </row>
    <row r="70" spans="1:9" ht="15">
      <c r="A70" s="1"/>
      <c r="B70" s="2"/>
      <c r="C70" s="1"/>
      <c r="D70" s="3" t="s">
        <v>973</v>
      </c>
      <c r="E70" s="4"/>
      <c r="F70" s="389"/>
      <c r="G70" s="4"/>
      <c r="H70" s="429"/>
      <c r="I70" s="430"/>
    </row>
    <row r="71" spans="1:9" ht="15">
      <c r="A71" s="1"/>
      <c r="B71" s="2"/>
      <c r="C71" s="1"/>
      <c r="D71" s="3" t="s">
        <v>974</v>
      </c>
      <c r="E71" s="4"/>
      <c r="F71" s="389"/>
      <c r="G71" s="4"/>
      <c r="H71" s="429"/>
      <c r="I71" s="430"/>
    </row>
    <row r="72" spans="1:9" ht="15">
      <c r="A72" s="731" t="s">
        <v>354</v>
      </c>
      <c r="B72" s="730" t="s">
        <v>3</v>
      </c>
      <c r="C72" s="730"/>
      <c r="D72" s="8" t="s">
        <v>4</v>
      </c>
      <c r="E72" s="9" t="s">
        <v>5</v>
      </c>
      <c r="F72" s="395" t="s">
        <v>1054</v>
      </c>
      <c r="G72" s="9" t="s">
        <v>7</v>
      </c>
      <c r="H72" s="396" t="s">
        <v>357</v>
      </c>
      <c r="I72" s="397" t="s">
        <v>720</v>
      </c>
    </row>
    <row r="73" spans="1:9" ht="15">
      <c r="A73" s="732"/>
      <c r="B73" s="730" t="s">
        <v>8</v>
      </c>
      <c r="C73" s="730"/>
      <c r="D73" s="8" t="s">
        <v>9</v>
      </c>
      <c r="E73" s="9" t="s">
        <v>148</v>
      </c>
      <c r="F73" s="398" t="s">
        <v>1016</v>
      </c>
      <c r="G73" s="9" t="s">
        <v>1000</v>
      </c>
      <c r="H73" s="399" t="s">
        <v>1055</v>
      </c>
      <c r="I73" s="399" t="s">
        <v>1056</v>
      </c>
    </row>
    <row r="74" spans="1:9" ht="15">
      <c r="A74" s="10">
        <v>1</v>
      </c>
      <c r="B74" s="55" t="s">
        <v>10</v>
      </c>
      <c r="C74" s="84">
        <v>61</v>
      </c>
      <c r="D74" s="85" t="s">
        <v>975</v>
      </c>
      <c r="E74" s="13">
        <v>5000</v>
      </c>
      <c r="F74" s="425">
        <f>G74-E74</f>
        <v>0</v>
      </c>
      <c r="G74" s="13">
        <v>5000</v>
      </c>
      <c r="H74" s="431">
        <f>I74-G74</f>
        <v>-5000</v>
      </c>
      <c r="I74" s="432">
        <v>0</v>
      </c>
    </row>
    <row r="75" spans="1:9" ht="15">
      <c r="A75" s="10">
        <v>2</v>
      </c>
      <c r="B75" s="55" t="s">
        <v>10</v>
      </c>
      <c r="C75" s="84">
        <v>67</v>
      </c>
      <c r="D75" s="85" t="s">
        <v>163</v>
      </c>
      <c r="E75" s="13"/>
      <c r="F75" s="425">
        <f aca="true" t="shared" si="3" ref="F75:F81">G75-E75</f>
        <v>0</v>
      </c>
      <c r="G75" s="13">
        <v>0</v>
      </c>
      <c r="H75" s="431">
        <f aca="true" t="shared" si="4" ref="H75:H82">I75-G75</f>
        <v>0</v>
      </c>
      <c r="I75" s="432">
        <v>0</v>
      </c>
    </row>
    <row r="76" spans="1:9" ht="15">
      <c r="A76" s="10">
        <v>3</v>
      </c>
      <c r="B76" s="55" t="s">
        <v>10</v>
      </c>
      <c r="C76" s="84">
        <v>61</v>
      </c>
      <c r="D76" s="85" t="s">
        <v>686</v>
      </c>
      <c r="E76" s="13">
        <v>1182</v>
      </c>
      <c r="F76" s="425">
        <f t="shared" si="3"/>
        <v>0</v>
      </c>
      <c r="G76" s="13">
        <v>1182</v>
      </c>
      <c r="H76" s="431">
        <f t="shared" si="4"/>
        <v>-1182</v>
      </c>
      <c r="I76" s="432">
        <v>0</v>
      </c>
    </row>
    <row r="77" spans="1:9" ht="15">
      <c r="A77" s="10">
        <v>4</v>
      </c>
      <c r="B77" s="55" t="s">
        <v>10</v>
      </c>
      <c r="C77" s="84">
        <v>67</v>
      </c>
      <c r="D77" s="85" t="s">
        <v>163</v>
      </c>
      <c r="E77" s="13">
        <v>318</v>
      </c>
      <c r="F77" s="425">
        <f t="shared" si="3"/>
        <v>0</v>
      </c>
      <c r="G77" s="13">
        <v>318</v>
      </c>
      <c r="H77" s="431">
        <f t="shared" si="4"/>
        <v>-318</v>
      </c>
      <c r="I77" s="397">
        <v>0</v>
      </c>
    </row>
    <row r="78" spans="1:9" ht="15">
      <c r="A78" s="10">
        <v>5</v>
      </c>
      <c r="B78" s="11" t="s">
        <v>10</v>
      </c>
      <c r="C78" s="15">
        <v>6</v>
      </c>
      <c r="D78" s="18" t="s">
        <v>164</v>
      </c>
      <c r="E78" s="19">
        <f>SUM(E74:E77)</f>
        <v>6500</v>
      </c>
      <c r="F78" s="403">
        <f t="shared" si="3"/>
        <v>0</v>
      </c>
      <c r="G78" s="241">
        <f>SUM(G74:G77)</f>
        <v>6500</v>
      </c>
      <c r="H78" s="433">
        <f t="shared" si="4"/>
        <v>-6500</v>
      </c>
      <c r="I78" s="404">
        <v>0</v>
      </c>
    </row>
    <row r="79" spans="1:9" ht="15">
      <c r="A79" s="10">
        <v>6</v>
      </c>
      <c r="B79" s="55" t="s">
        <v>10</v>
      </c>
      <c r="C79" s="84">
        <v>7</v>
      </c>
      <c r="D79" s="85" t="s">
        <v>976</v>
      </c>
      <c r="E79" s="13">
        <v>787</v>
      </c>
      <c r="F79" s="425">
        <f t="shared" si="3"/>
        <v>0</v>
      </c>
      <c r="G79" s="13">
        <v>787</v>
      </c>
      <c r="H79" s="431">
        <f t="shared" si="4"/>
        <v>-787</v>
      </c>
      <c r="I79" s="397">
        <v>0</v>
      </c>
    </row>
    <row r="80" spans="1:9" ht="15">
      <c r="A80" s="10">
        <v>7</v>
      </c>
      <c r="B80" s="55" t="s">
        <v>10</v>
      </c>
      <c r="C80" s="84">
        <v>7</v>
      </c>
      <c r="D80" s="85" t="s">
        <v>977</v>
      </c>
      <c r="E80" s="13">
        <v>213</v>
      </c>
      <c r="F80" s="425">
        <f t="shared" si="3"/>
        <v>0</v>
      </c>
      <c r="G80" s="13">
        <v>213</v>
      </c>
      <c r="H80" s="431">
        <f t="shared" si="4"/>
        <v>-213</v>
      </c>
      <c r="I80" s="397">
        <v>0</v>
      </c>
    </row>
    <row r="81" spans="1:9" ht="15">
      <c r="A81" s="10">
        <v>8</v>
      </c>
      <c r="B81" s="11" t="s">
        <v>10</v>
      </c>
      <c r="C81" s="15">
        <v>6</v>
      </c>
      <c r="D81" s="18" t="s">
        <v>164</v>
      </c>
      <c r="E81" s="19">
        <f>SUM(E79:E80)</f>
        <v>1000</v>
      </c>
      <c r="F81" s="403">
        <f t="shared" si="3"/>
        <v>0</v>
      </c>
      <c r="G81" s="19">
        <f>SUM(G79:G80)</f>
        <v>1000</v>
      </c>
      <c r="H81" s="433">
        <f t="shared" si="4"/>
        <v>-1000</v>
      </c>
      <c r="I81" s="404">
        <v>0</v>
      </c>
    </row>
    <row r="82" spans="1:9" ht="12.75">
      <c r="A82" s="731">
        <v>9</v>
      </c>
      <c r="B82" s="737" t="s">
        <v>22</v>
      </c>
      <c r="C82" s="738"/>
      <c r="D82" s="739"/>
      <c r="E82" s="746">
        <f>SUM(E81,E78)</f>
        <v>7500</v>
      </c>
      <c r="F82" s="747">
        <v>0</v>
      </c>
      <c r="G82" s="746">
        <f>SUM(G81,G78)</f>
        <v>7500</v>
      </c>
      <c r="H82" s="750">
        <f t="shared" si="4"/>
        <v>-7500</v>
      </c>
      <c r="I82" s="752">
        <v>0</v>
      </c>
    </row>
    <row r="83" spans="1:9" s="37" customFormat="1" ht="12.75">
      <c r="A83" s="732"/>
      <c r="B83" s="740"/>
      <c r="C83" s="741"/>
      <c r="D83" s="742"/>
      <c r="E83" s="746"/>
      <c r="F83" s="748"/>
      <c r="G83" s="746"/>
      <c r="H83" s="751"/>
      <c r="I83" s="753"/>
    </row>
    <row r="84" spans="1:9" ht="15">
      <c r="A84" s="33"/>
      <c r="B84" s="2"/>
      <c r="C84" s="34"/>
      <c r="D84" s="28"/>
      <c r="E84" s="35"/>
      <c r="F84" s="428"/>
      <c r="G84" s="35"/>
      <c r="H84" s="391"/>
      <c r="I84" s="421"/>
    </row>
    <row r="85" spans="1:9" s="45" customFormat="1" ht="19.5" customHeight="1">
      <c r="A85" s="33"/>
      <c r="B85" s="2"/>
      <c r="C85" s="34"/>
      <c r="D85" s="28"/>
      <c r="E85" s="35"/>
      <c r="F85" s="428"/>
      <c r="G85" s="35"/>
      <c r="H85" s="391"/>
      <c r="I85" s="421"/>
    </row>
    <row r="86" spans="1:9" ht="20.25" customHeight="1">
      <c r="A86" s="33"/>
      <c r="B86" s="2"/>
      <c r="C86" s="34"/>
      <c r="D86" s="28"/>
      <c r="E86" s="35"/>
      <c r="F86" s="428"/>
      <c r="G86" s="35"/>
      <c r="H86" s="391"/>
      <c r="I86" s="421"/>
    </row>
    <row r="87" spans="1:9" ht="15">
      <c r="A87" s="33"/>
      <c r="B87" s="2"/>
      <c r="C87" s="34"/>
      <c r="D87" s="28"/>
      <c r="E87" s="35"/>
      <c r="F87" s="428"/>
      <c r="G87" s="35"/>
      <c r="H87" s="391"/>
      <c r="I87" s="421"/>
    </row>
    <row r="88" spans="1:9" s="45" customFormat="1" ht="15">
      <c r="A88" s="33"/>
      <c r="B88" s="2"/>
      <c r="C88" s="34"/>
      <c r="D88" s="28"/>
      <c r="E88" s="35"/>
      <c r="F88" s="428"/>
      <c r="G88" s="35"/>
      <c r="H88" s="391"/>
      <c r="I88" s="421"/>
    </row>
    <row r="89" spans="1:9" s="45" customFormat="1" ht="15">
      <c r="A89" s="36"/>
      <c r="B89" s="2"/>
      <c r="C89" s="44"/>
      <c r="D89" s="28"/>
      <c r="E89" s="29"/>
      <c r="F89" s="420"/>
      <c r="G89" s="29"/>
      <c r="H89" s="391"/>
      <c r="I89" s="421"/>
    </row>
    <row r="90" spans="1:9" ht="15">
      <c r="A90" s="36"/>
      <c r="B90" s="2"/>
      <c r="C90" s="1"/>
      <c r="D90" s="3" t="s">
        <v>32</v>
      </c>
      <c r="E90" s="4"/>
      <c r="F90" s="389"/>
      <c r="G90" s="4"/>
      <c r="H90" s="391"/>
      <c r="I90" s="421"/>
    </row>
    <row r="91" spans="1:9" ht="15">
      <c r="A91" s="1"/>
      <c r="B91" s="2"/>
      <c r="C91" s="1"/>
      <c r="D91" s="3" t="s">
        <v>33</v>
      </c>
      <c r="E91" s="4"/>
      <c r="F91" s="389"/>
      <c r="G91" s="4"/>
      <c r="H91" s="391"/>
      <c r="I91" s="421"/>
    </row>
    <row r="92" spans="1:9" ht="15">
      <c r="A92" s="1"/>
      <c r="B92" s="2"/>
      <c r="C92" s="1"/>
      <c r="D92" s="3"/>
      <c r="E92" s="7" t="s">
        <v>353</v>
      </c>
      <c r="F92" s="393"/>
      <c r="G92" s="7"/>
      <c r="H92" s="391"/>
      <c r="I92" s="421"/>
    </row>
    <row r="93" spans="1:9" ht="15">
      <c r="A93" s="731" t="s">
        <v>354</v>
      </c>
      <c r="B93" s="730" t="s">
        <v>3</v>
      </c>
      <c r="C93" s="730"/>
      <c r="D93" s="8" t="s">
        <v>4</v>
      </c>
      <c r="E93" s="9" t="s">
        <v>5</v>
      </c>
      <c r="F93" s="395" t="s">
        <v>1054</v>
      </c>
      <c r="G93" s="9" t="s">
        <v>7</v>
      </c>
      <c r="H93" s="396" t="s">
        <v>357</v>
      </c>
      <c r="I93" s="397" t="s">
        <v>720</v>
      </c>
    </row>
    <row r="94" spans="1:9" s="45" customFormat="1" ht="15">
      <c r="A94" s="732"/>
      <c r="B94" s="730" t="s">
        <v>8</v>
      </c>
      <c r="C94" s="730"/>
      <c r="D94" s="8" t="s">
        <v>9</v>
      </c>
      <c r="E94" s="9" t="s">
        <v>148</v>
      </c>
      <c r="F94" s="398" t="s">
        <v>1016</v>
      </c>
      <c r="G94" s="9" t="s">
        <v>1000</v>
      </c>
      <c r="H94" s="399" t="s">
        <v>1055</v>
      </c>
      <c r="I94" s="399" t="s">
        <v>1056</v>
      </c>
    </row>
    <row r="95" spans="1:9" ht="15">
      <c r="A95" s="10">
        <v>1</v>
      </c>
      <c r="B95" s="11" t="s">
        <v>10</v>
      </c>
      <c r="C95" s="10">
        <v>915</v>
      </c>
      <c r="D95" s="38" t="s">
        <v>34</v>
      </c>
      <c r="E95" s="40">
        <v>32477</v>
      </c>
      <c r="F95" s="434"/>
      <c r="G95" s="40">
        <f>SUM(E95:F95)</f>
        <v>32477</v>
      </c>
      <c r="H95" s="431">
        <v>2184</v>
      </c>
      <c r="I95" s="432">
        <f>SUM(G95:H95)</f>
        <v>34661</v>
      </c>
    </row>
    <row r="96" spans="1:9" ht="15">
      <c r="A96" s="10">
        <v>2</v>
      </c>
      <c r="B96" s="11" t="s">
        <v>10</v>
      </c>
      <c r="C96" s="10">
        <v>915</v>
      </c>
      <c r="D96" s="38" t="s">
        <v>35</v>
      </c>
      <c r="E96" s="40">
        <v>21349</v>
      </c>
      <c r="F96" s="434" t="s">
        <v>1017</v>
      </c>
      <c r="G96" s="40">
        <v>21349</v>
      </c>
      <c r="H96" s="431"/>
      <c r="I96" s="432">
        <f>SUM(G96:H96)</f>
        <v>21349</v>
      </c>
    </row>
    <row r="97" spans="1:9" ht="15">
      <c r="A97" s="10">
        <v>3</v>
      </c>
      <c r="B97" s="11" t="s">
        <v>10</v>
      </c>
      <c r="C97" s="10">
        <v>915</v>
      </c>
      <c r="D97" s="31" t="s">
        <v>617</v>
      </c>
      <c r="E97" s="20">
        <v>19053</v>
      </c>
      <c r="F97" s="435" t="s">
        <v>1017</v>
      </c>
      <c r="G97" s="20">
        <v>19053</v>
      </c>
      <c r="H97" s="431"/>
      <c r="I97" s="432">
        <f>SUM(G97:H97)</f>
        <v>19053</v>
      </c>
    </row>
    <row r="98" spans="1:9" s="45" customFormat="1" ht="15">
      <c r="A98" s="10"/>
      <c r="B98" s="11" t="s">
        <v>10</v>
      </c>
      <c r="C98" s="226">
        <v>941</v>
      </c>
      <c r="D98" s="230" t="s">
        <v>1001</v>
      </c>
      <c r="E98" s="83"/>
      <c r="F98" s="436"/>
      <c r="G98" s="83"/>
      <c r="H98" s="431">
        <v>4476</v>
      </c>
      <c r="I98" s="432">
        <v>4476</v>
      </c>
    </row>
    <row r="99" spans="1:9" s="50" customFormat="1" ht="15">
      <c r="A99" s="10">
        <v>4</v>
      </c>
      <c r="B99" s="11" t="s">
        <v>10</v>
      </c>
      <c r="C99" s="15">
        <v>9</v>
      </c>
      <c r="D99" s="18" t="s">
        <v>618</v>
      </c>
      <c r="E99" s="93">
        <f>SUM(E95:E97)</f>
        <v>72879</v>
      </c>
      <c r="F99" s="437">
        <f>SUM(F95:F97)</f>
        <v>0</v>
      </c>
      <c r="G99" s="93">
        <f>SUM(G95:G97)</f>
        <v>72879</v>
      </c>
      <c r="H99" s="426">
        <f>SUM(H95:H98)</f>
        <v>6660</v>
      </c>
      <c r="I99" s="426">
        <f>SUM(I95:I98)</f>
        <v>79539</v>
      </c>
    </row>
    <row r="100" spans="1:9" ht="12.75">
      <c r="A100" s="731">
        <v>5</v>
      </c>
      <c r="B100" s="737" t="s">
        <v>22</v>
      </c>
      <c r="C100" s="738"/>
      <c r="D100" s="739"/>
      <c r="E100" s="754">
        <f>SUM(E99)</f>
        <v>72879</v>
      </c>
      <c r="F100" s="756"/>
      <c r="G100" s="754">
        <f>SUM(G99)</f>
        <v>72879</v>
      </c>
      <c r="H100" s="752">
        <f>+H99</f>
        <v>6660</v>
      </c>
      <c r="I100" s="752">
        <f>+I99</f>
        <v>79539</v>
      </c>
    </row>
    <row r="101" spans="1:9" ht="12.75">
      <c r="A101" s="732"/>
      <c r="B101" s="740"/>
      <c r="C101" s="741"/>
      <c r="D101" s="742"/>
      <c r="E101" s="755"/>
      <c r="F101" s="757"/>
      <c r="G101" s="755"/>
      <c r="H101" s="753"/>
      <c r="I101" s="753"/>
    </row>
    <row r="102" spans="1:9" ht="15">
      <c r="A102" s="1"/>
      <c r="B102" s="2"/>
      <c r="C102" s="34"/>
      <c r="D102" s="28"/>
      <c r="E102" s="35"/>
      <c r="F102" s="428"/>
      <c r="G102" s="35"/>
      <c r="H102" s="391"/>
      <c r="I102" s="438"/>
    </row>
    <row r="103" spans="1:9" ht="15">
      <c r="A103" s="36"/>
      <c r="B103" s="2"/>
      <c r="C103" s="1"/>
      <c r="D103" s="3" t="s">
        <v>37</v>
      </c>
      <c r="E103" s="4"/>
      <c r="F103" s="389"/>
      <c r="G103" s="4"/>
      <c r="H103" s="391"/>
      <c r="I103" s="421"/>
    </row>
    <row r="104" spans="1:9" ht="15">
      <c r="A104" s="1"/>
      <c r="B104" s="2"/>
      <c r="C104" s="1"/>
      <c r="D104" s="3" t="s">
        <v>38</v>
      </c>
      <c r="E104" s="4"/>
      <c r="F104" s="389"/>
      <c r="G104" s="4"/>
      <c r="H104" s="439"/>
      <c r="I104" s="440"/>
    </row>
    <row r="105" spans="1:9" ht="15">
      <c r="A105" s="1"/>
      <c r="B105" s="2"/>
      <c r="C105" s="1"/>
      <c r="D105" s="3"/>
      <c r="E105" s="7" t="s">
        <v>353</v>
      </c>
      <c r="F105" s="393"/>
      <c r="G105" s="7"/>
      <c r="H105" s="439"/>
      <c r="I105" s="440"/>
    </row>
    <row r="106" spans="1:9" ht="15">
      <c r="A106" s="731" t="s">
        <v>354</v>
      </c>
      <c r="B106" s="730" t="s">
        <v>3</v>
      </c>
      <c r="C106" s="730"/>
      <c r="D106" s="8" t="s">
        <v>4</v>
      </c>
      <c r="E106" s="9" t="s">
        <v>5</v>
      </c>
      <c r="F106" s="395" t="s">
        <v>1054</v>
      </c>
      <c r="G106" s="9" t="s">
        <v>7</v>
      </c>
      <c r="H106" s="396" t="s">
        <v>357</v>
      </c>
      <c r="I106" s="397" t="s">
        <v>720</v>
      </c>
    </row>
    <row r="107" spans="1:9" ht="15">
      <c r="A107" s="732"/>
      <c r="B107" s="730" t="s">
        <v>8</v>
      </c>
      <c r="C107" s="730"/>
      <c r="D107" s="236" t="s">
        <v>9</v>
      </c>
      <c r="E107" s="9" t="s">
        <v>148</v>
      </c>
      <c r="F107" s="441" t="s">
        <v>1016</v>
      </c>
      <c r="G107" s="9" t="s">
        <v>1000</v>
      </c>
      <c r="H107" s="399" t="s">
        <v>1055</v>
      </c>
      <c r="I107" s="399" t="s">
        <v>1056</v>
      </c>
    </row>
    <row r="108" spans="1:9" ht="15">
      <c r="A108" s="10">
        <v>1</v>
      </c>
      <c r="B108" s="11" t="s">
        <v>10</v>
      </c>
      <c r="C108" s="10">
        <v>11011</v>
      </c>
      <c r="D108" s="12" t="s">
        <v>39</v>
      </c>
      <c r="E108" s="13">
        <v>315</v>
      </c>
      <c r="F108" s="442" t="s">
        <v>1017</v>
      </c>
      <c r="G108" s="13">
        <v>315</v>
      </c>
      <c r="H108" s="431">
        <f>I108-G108</f>
        <v>-78</v>
      </c>
      <c r="I108" s="432">
        <v>237</v>
      </c>
    </row>
    <row r="109" spans="1:9" ht="15">
      <c r="A109" s="53">
        <v>2</v>
      </c>
      <c r="B109" s="11" t="s">
        <v>10</v>
      </c>
      <c r="C109" s="10">
        <v>111</v>
      </c>
      <c r="D109" s="12" t="s">
        <v>1067</v>
      </c>
      <c r="E109" s="443"/>
      <c r="F109" s="442"/>
      <c r="G109" s="443"/>
      <c r="H109" s="431">
        <f>I109-G109</f>
        <v>13</v>
      </c>
      <c r="I109" s="432">
        <v>13</v>
      </c>
    </row>
    <row r="110" spans="1:9" ht="15">
      <c r="A110" s="10">
        <v>3</v>
      </c>
      <c r="B110" s="11" t="s">
        <v>10</v>
      </c>
      <c r="C110" s="15">
        <v>11</v>
      </c>
      <c r="D110" s="18" t="s">
        <v>40</v>
      </c>
      <c r="E110" s="16">
        <f>SUM(E108)</f>
        <v>315</v>
      </c>
      <c r="F110" s="444" t="s">
        <v>1017</v>
      </c>
      <c r="G110" s="16">
        <f>SUM(G108:G108)</f>
        <v>315</v>
      </c>
      <c r="H110" s="445">
        <f>SUM(H108:H109)</f>
        <v>-65</v>
      </c>
      <c r="I110" s="445">
        <f>SUM(I108:I109)</f>
        <v>250</v>
      </c>
    </row>
    <row r="111" spans="1:9" ht="15">
      <c r="A111" s="53">
        <v>4</v>
      </c>
      <c r="B111" s="11" t="s">
        <v>10</v>
      </c>
      <c r="C111" s="10">
        <v>2</v>
      </c>
      <c r="D111" s="17" t="s">
        <v>619</v>
      </c>
      <c r="E111" s="13">
        <v>43</v>
      </c>
      <c r="F111" s="434" t="s">
        <v>1017</v>
      </c>
      <c r="G111" s="13">
        <v>43</v>
      </c>
      <c r="H111" s="431">
        <f>I111-G111</f>
        <v>0</v>
      </c>
      <c r="I111" s="432">
        <v>43</v>
      </c>
    </row>
    <row r="112" spans="1:9" ht="15">
      <c r="A112" s="10">
        <v>5</v>
      </c>
      <c r="B112" s="11" t="s">
        <v>10</v>
      </c>
      <c r="C112" s="15">
        <v>2</v>
      </c>
      <c r="D112" s="18" t="s">
        <v>620</v>
      </c>
      <c r="E112" s="19">
        <f>SUM(E111:E111)</f>
        <v>43</v>
      </c>
      <c r="F112" s="444" t="s">
        <v>1017</v>
      </c>
      <c r="G112" s="19">
        <f>SUM(G111:G111)</f>
        <v>43</v>
      </c>
      <c r="H112" s="445">
        <v>0</v>
      </c>
      <c r="I112" s="445">
        <v>43</v>
      </c>
    </row>
    <row r="113" spans="1:9" s="37" customFormat="1" ht="12.75">
      <c r="A113" s="731">
        <v>6</v>
      </c>
      <c r="B113" s="737" t="s">
        <v>621</v>
      </c>
      <c r="C113" s="738"/>
      <c r="D113" s="739"/>
      <c r="E113" s="746">
        <f>SUM(E112,E110)</f>
        <v>358</v>
      </c>
      <c r="F113" s="758" t="s">
        <v>1017</v>
      </c>
      <c r="G113" s="760">
        <f>G110+G112</f>
        <v>358</v>
      </c>
      <c r="H113" s="760">
        <f>H110+H112</f>
        <v>-65</v>
      </c>
      <c r="I113" s="760">
        <f>I110+I112</f>
        <v>293</v>
      </c>
    </row>
    <row r="114" spans="1:9" ht="12.75">
      <c r="A114" s="732"/>
      <c r="B114" s="740"/>
      <c r="C114" s="741"/>
      <c r="D114" s="742"/>
      <c r="E114" s="746"/>
      <c r="F114" s="759"/>
      <c r="G114" s="761"/>
      <c r="H114" s="761"/>
      <c r="I114" s="761"/>
    </row>
    <row r="115" spans="1:9" ht="15">
      <c r="A115" s="49"/>
      <c r="B115" s="2"/>
      <c r="C115" s="49"/>
      <c r="D115" s="28"/>
      <c r="E115" s="35"/>
      <c r="F115" s="428"/>
      <c r="G115" s="35"/>
      <c r="H115" s="439"/>
      <c r="I115" s="440"/>
    </row>
    <row r="116" spans="1:9" ht="15">
      <c r="A116" s="1"/>
      <c r="B116" s="2"/>
      <c r="C116" s="1"/>
      <c r="D116" s="3" t="s">
        <v>41</v>
      </c>
      <c r="E116" s="4"/>
      <c r="F116" s="389"/>
      <c r="G116" s="4"/>
      <c r="H116" s="446"/>
      <c r="I116" s="447"/>
    </row>
    <row r="117" spans="2:9" s="1" customFormat="1" ht="15">
      <c r="B117" s="2"/>
      <c r="D117" s="3" t="s">
        <v>42</v>
      </c>
      <c r="E117" s="4"/>
      <c r="F117" s="389"/>
      <c r="G117" s="4"/>
      <c r="H117" s="391"/>
      <c r="I117" s="421"/>
    </row>
    <row r="118" spans="1:9" ht="15">
      <c r="A118" s="1"/>
      <c r="B118" s="2"/>
      <c r="C118" s="1"/>
      <c r="D118" s="3"/>
      <c r="E118" s="7" t="s">
        <v>353</v>
      </c>
      <c r="F118" s="393"/>
      <c r="G118" s="7"/>
      <c r="H118" s="391"/>
      <c r="I118" s="421"/>
    </row>
    <row r="119" spans="1:9" ht="15">
      <c r="A119" s="731" t="s">
        <v>354</v>
      </c>
      <c r="B119" s="730" t="s">
        <v>3</v>
      </c>
      <c r="C119" s="730"/>
      <c r="D119" s="8" t="s">
        <v>4</v>
      </c>
      <c r="E119" s="9" t="s">
        <v>5</v>
      </c>
      <c r="F119" s="395" t="s">
        <v>1054</v>
      </c>
      <c r="G119" s="9" t="s">
        <v>7</v>
      </c>
      <c r="H119" s="396" t="s">
        <v>357</v>
      </c>
      <c r="I119" s="397" t="s">
        <v>720</v>
      </c>
    </row>
    <row r="120" spans="1:9" ht="15">
      <c r="A120" s="732"/>
      <c r="B120" s="730" t="s">
        <v>8</v>
      </c>
      <c r="C120" s="730"/>
      <c r="D120" s="8" t="s">
        <v>9</v>
      </c>
      <c r="E120" s="9" t="s">
        <v>148</v>
      </c>
      <c r="F120" s="398" t="s">
        <v>1016</v>
      </c>
      <c r="G120" s="9" t="s">
        <v>1000</v>
      </c>
      <c r="H120" s="399" t="s">
        <v>1055</v>
      </c>
      <c r="I120" s="399" t="s">
        <v>1056</v>
      </c>
    </row>
    <row r="121" spans="1:9" ht="15">
      <c r="A121" s="10">
        <v>1</v>
      </c>
      <c r="B121" s="11" t="s">
        <v>10</v>
      </c>
      <c r="C121" s="10">
        <v>1101</v>
      </c>
      <c r="D121" s="12" t="s">
        <v>39</v>
      </c>
      <c r="E121" s="13">
        <v>945</v>
      </c>
      <c r="F121" s="425">
        <v>2727</v>
      </c>
      <c r="G121" s="13">
        <f>SUM(E121:F121)</f>
        <v>3672</v>
      </c>
      <c r="H121" s="431">
        <v>2179</v>
      </c>
      <c r="I121" s="432">
        <v>5850</v>
      </c>
    </row>
    <row r="122" spans="1:9" ht="15">
      <c r="A122" s="212">
        <v>2</v>
      </c>
      <c r="B122" s="11" t="s">
        <v>10</v>
      </c>
      <c r="C122" s="10">
        <v>111</v>
      </c>
      <c r="D122" s="12" t="s">
        <v>1067</v>
      </c>
      <c r="E122" s="9"/>
      <c r="F122" s="425"/>
      <c r="G122" s="9">
        <f>SUM(F122)</f>
        <v>0</v>
      </c>
      <c r="H122" s="431">
        <f aca="true" t="shared" si="5" ref="H122:H128">I122-G122</f>
        <v>30</v>
      </c>
      <c r="I122" s="432">
        <v>30</v>
      </c>
    </row>
    <row r="123" spans="1:9" ht="15">
      <c r="A123" s="10">
        <v>3</v>
      </c>
      <c r="B123" s="11" t="s">
        <v>10</v>
      </c>
      <c r="C123" s="15">
        <v>11</v>
      </c>
      <c r="D123" s="18" t="s">
        <v>40</v>
      </c>
      <c r="E123" s="16">
        <f>SUM(E121)</f>
        <v>945</v>
      </c>
      <c r="F123" s="403">
        <f>SUM(F121:F122)</f>
        <v>2727</v>
      </c>
      <c r="G123" s="19">
        <f>SUM(G121:G122)</f>
        <v>3672</v>
      </c>
      <c r="H123" s="445">
        <f>SUM(H121:H122)</f>
        <v>2209</v>
      </c>
      <c r="I123" s="445">
        <f>SUM(I121:I122)</f>
        <v>5880</v>
      </c>
    </row>
    <row r="124" spans="1:9" ht="15">
      <c r="A124" s="212">
        <v>4</v>
      </c>
      <c r="B124" s="11" t="s">
        <v>10</v>
      </c>
      <c r="C124" s="10">
        <v>21</v>
      </c>
      <c r="D124" s="17" t="s">
        <v>619</v>
      </c>
      <c r="E124" s="13">
        <v>128</v>
      </c>
      <c r="F124" s="425">
        <v>368</v>
      </c>
      <c r="G124" s="13">
        <f>SUM(E124:F124)</f>
        <v>496</v>
      </c>
      <c r="H124" s="431">
        <f t="shared" si="5"/>
        <v>310</v>
      </c>
      <c r="I124" s="432">
        <v>806</v>
      </c>
    </row>
    <row r="125" spans="1:9" s="37" customFormat="1" ht="15">
      <c r="A125" s="10">
        <v>5</v>
      </c>
      <c r="B125" s="11" t="s">
        <v>10</v>
      </c>
      <c r="C125" s="10">
        <v>22</v>
      </c>
      <c r="D125" s="17" t="s">
        <v>1068</v>
      </c>
      <c r="E125" s="13"/>
      <c r="F125" s="425"/>
      <c r="G125" s="13">
        <f>SUM(F125)</f>
        <v>0</v>
      </c>
      <c r="H125" s="431">
        <f t="shared" si="5"/>
        <v>4</v>
      </c>
      <c r="I125" s="432">
        <v>4</v>
      </c>
    </row>
    <row r="126" spans="1:9" ht="15">
      <c r="A126" s="212">
        <v>6</v>
      </c>
      <c r="B126" s="11" t="s">
        <v>10</v>
      </c>
      <c r="C126" s="15">
        <v>2</v>
      </c>
      <c r="D126" s="18" t="s">
        <v>606</v>
      </c>
      <c r="E126" s="19">
        <f>SUM(E124:E124)</f>
        <v>128</v>
      </c>
      <c r="F126" s="403">
        <f>SUM(F124:F125)</f>
        <v>368</v>
      </c>
      <c r="G126" s="19">
        <f>SUM(G124:G125)</f>
        <v>496</v>
      </c>
      <c r="H126" s="445">
        <f>SUM(H124:H125)</f>
        <v>314</v>
      </c>
      <c r="I126" s="445">
        <f>SUM(I124:I125)</f>
        <v>810</v>
      </c>
    </row>
    <row r="127" spans="1:9" ht="15">
      <c r="A127" s="10">
        <v>7</v>
      </c>
      <c r="B127" s="11" t="s">
        <v>10</v>
      </c>
      <c r="C127" s="229">
        <v>5914</v>
      </c>
      <c r="D127" s="238" t="s">
        <v>1004</v>
      </c>
      <c r="E127" s="239"/>
      <c r="F127" s="425">
        <f>G127-E127</f>
        <v>1481</v>
      </c>
      <c r="G127" s="239">
        <v>1481</v>
      </c>
      <c r="H127" s="431">
        <f t="shared" si="5"/>
        <v>840</v>
      </c>
      <c r="I127" s="432">
        <v>2321</v>
      </c>
    </row>
    <row r="128" spans="1:9" ht="15">
      <c r="A128" s="212">
        <v>8</v>
      </c>
      <c r="B128" s="11" t="s">
        <v>10</v>
      </c>
      <c r="C128" s="233">
        <v>5</v>
      </c>
      <c r="D128" s="240"/>
      <c r="E128" s="241"/>
      <c r="F128" s="403">
        <f>G128-E128</f>
        <v>1481</v>
      </c>
      <c r="G128" s="242">
        <f>SUM(G127)</f>
        <v>1481</v>
      </c>
      <c r="H128" s="445">
        <f t="shared" si="5"/>
        <v>840</v>
      </c>
      <c r="I128" s="445">
        <f>I127</f>
        <v>2321</v>
      </c>
    </row>
    <row r="129" spans="1:9" ht="12.75">
      <c r="A129" s="744">
        <v>9</v>
      </c>
      <c r="B129" s="737" t="s">
        <v>621</v>
      </c>
      <c r="C129" s="738"/>
      <c r="D129" s="739"/>
      <c r="E129" s="763">
        <f>E123+E126+E128</f>
        <v>1073</v>
      </c>
      <c r="F129" s="763">
        <f>F123+F126+F128</f>
        <v>4576</v>
      </c>
      <c r="G129" s="763">
        <f>G123+G126+G128</f>
        <v>5649</v>
      </c>
      <c r="H129" s="763">
        <f>H123+H126+H128</f>
        <v>3363</v>
      </c>
      <c r="I129" s="763">
        <f>I123+I126+I128</f>
        <v>9011</v>
      </c>
    </row>
    <row r="130" spans="1:9" ht="12.75">
      <c r="A130" s="762"/>
      <c r="B130" s="740"/>
      <c r="C130" s="741"/>
      <c r="D130" s="742"/>
      <c r="E130" s="764"/>
      <c r="F130" s="764"/>
      <c r="G130" s="764"/>
      <c r="H130" s="764"/>
      <c r="I130" s="764"/>
    </row>
    <row r="131" spans="1:9" ht="15">
      <c r="A131" s="448"/>
      <c r="B131" s="2"/>
      <c r="C131" s="34"/>
      <c r="D131" s="28"/>
      <c r="E131" s="35"/>
      <c r="F131" s="428"/>
      <c r="G131" s="35"/>
      <c r="H131" s="391"/>
      <c r="I131" s="421"/>
    </row>
    <row r="132" spans="1:9" ht="15">
      <c r="A132" s="51"/>
      <c r="B132" s="2"/>
      <c r="C132" s="1"/>
      <c r="D132" s="3" t="s">
        <v>43</v>
      </c>
      <c r="E132" s="7"/>
      <c r="F132" s="393"/>
      <c r="G132" s="7"/>
      <c r="H132" s="391"/>
      <c r="I132" s="421"/>
    </row>
    <row r="133" spans="1:9" ht="15">
      <c r="A133" s="1"/>
      <c r="B133" s="2"/>
      <c r="C133" s="1"/>
      <c r="D133" s="3" t="s">
        <v>44</v>
      </c>
      <c r="E133" s="4"/>
      <c r="F133" s="389"/>
      <c r="G133" s="4"/>
      <c r="H133" s="391"/>
      <c r="I133" s="421"/>
    </row>
    <row r="134" spans="1:9" ht="15">
      <c r="A134" s="1"/>
      <c r="B134" s="2"/>
      <c r="C134" s="1"/>
      <c r="D134" s="45"/>
      <c r="E134" s="7" t="s">
        <v>353</v>
      </c>
      <c r="F134" s="393"/>
      <c r="G134" s="7"/>
      <c r="H134" s="391"/>
      <c r="I134" s="421"/>
    </row>
    <row r="135" spans="1:9" ht="15">
      <c r="A135" s="731" t="s">
        <v>354</v>
      </c>
      <c r="B135" s="730" t="s">
        <v>3</v>
      </c>
      <c r="C135" s="730"/>
      <c r="D135" s="8" t="s">
        <v>4</v>
      </c>
      <c r="E135" s="9" t="s">
        <v>5</v>
      </c>
      <c r="F135" s="395" t="s">
        <v>1054</v>
      </c>
      <c r="G135" s="9" t="s">
        <v>7</v>
      </c>
      <c r="H135" s="396" t="s">
        <v>357</v>
      </c>
      <c r="I135" s="397" t="s">
        <v>720</v>
      </c>
    </row>
    <row r="136" spans="1:9" ht="15">
      <c r="A136" s="732"/>
      <c r="B136" s="730" t="s">
        <v>8</v>
      </c>
      <c r="C136" s="730"/>
      <c r="D136" s="8" t="s">
        <v>9</v>
      </c>
      <c r="E136" s="9" t="s">
        <v>148</v>
      </c>
      <c r="F136" s="398" t="s">
        <v>1016</v>
      </c>
      <c r="G136" s="9" t="s">
        <v>1000</v>
      </c>
      <c r="H136" s="399" t="s">
        <v>1055</v>
      </c>
      <c r="I136" s="399" t="s">
        <v>1056</v>
      </c>
    </row>
    <row r="137" spans="1:9" ht="15">
      <c r="A137" s="212">
        <v>1</v>
      </c>
      <c r="B137" s="11" t="s">
        <v>10</v>
      </c>
      <c r="C137" s="10">
        <v>122</v>
      </c>
      <c r="D137" s="449" t="s">
        <v>1069</v>
      </c>
      <c r="E137" s="243"/>
      <c r="F137" s="450"/>
      <c r="G137" s="243"/>
      <c r="H137" s="426">
        <f>I137-G137</f>
        <v>5</v>
      </c>
      <c r="I137" s="404">
        <v>5</v>
      </c>
    </row>
    <row r="138" spans="1:9" s="37" customFormat="1" ht="15">
      <c r="A138" s="212">
        <v>2</v>
      </c>
      <c r="B138" s="11" t="s">
        <v>10</v>
      </c>
      <c r="C138" s="10">
        <v>23</v>
      </c>
      <c r="D138" s="449" t="s">
        <v>1070</v>
      </c>
      <c r="E138" s="243"/>
      <c r="F138" s="450"/>
      <c r="G138" s="243"/>
      <c r="H138" s="426">
        <f aca="true" t="shared" si="6" ref="H138:H148">I138-G138</f>
        <v>1</v>
      </c>
      <c r="I138" s="404">
        <v>1</v>
      </c>
    </row>
    <row r="139" spans="1:9" s="37" customFormat="1" ht="15">
      <c r="A139" s="212">
        <v>3</v>
      </c>
      <c r="B139" s="11" t="s">
        <v>10</v>
      </c>
      <c r="C139" s="10">
        <v>312</v>
      </c>
      <c r="D139" s="52" t="s">
        <v>45</v>
      </c>
      <c r="E139" s="14">
        <v>1050</v>
      </c>
      <c r="F139" s="400"/>
      <c r="G139" s="14">
        <v>1050</v>
      </c>
      <c r="H139" s="451">
        <f t="shared" si="6"/>
        <v>-538</v>
      </c>
      <c r="I139" s="432">
        <v>512</v>
      </c>
    </row>
    <row r="140" spans="1:9" s="37" customFormat="1" ht="15">
      <c r="A140" s="212">
        <v>4</v>
      </c>
      <c r="B140" s="11" t="s">
        <v>10</v>
      </c>
      <c r="C140" s="10">
        <v>312</v>
      </c>
      <c r="D140" s="52" t="s">
        <v>46</v>
      </c>
      <c r="E140" s="14">
        <v>10</v>
      </c>
      <c r="F140" s="400"/>
      <c r="G140" s="14">
        <v>10</v>
      </c>
      <c r="H140" s="451">
        <v>-10</v>
      </c>
      <c r="I140" s="432">
        <v>0</v>
      </c>
    </row>
    <row r="141" spans="1:9" s="37" customFormat="1" ht="15">
      <c r="A141" s="212">
        <v>5</v>
      </c>
      <c r="B141" s="11" t="s">
        <v>10</v>
      </c>
      <c r="C141" s="10">
        <v>312</v>
      </c>
      <c r="D141" s="52" t="s">
        <v>149</v>
      </c>
      <c r="E141" s="14">
        <v>415</v>
      </c>
      <c r="F141" s="400"/>
      <c r="G141" s="14">
        <v>415</v>
      </c>
      <c r="H141" s="451">
        <f t="shared" si="6"/>
        <v>-278</v>
      </c>
      <c r="I141" s="432">
        <v>137</v>
      </c>
    </row>
    <row r="142" spans="1:9" s="37" customFormat="1" ht="15">
      <c r="A142" s="212">
        <v>6</v>
      </c>
      <c r="B142" s="11" t="s">
        <v>10</v>
      </c>
      <c r="C142" s="24">
        <v>31</v>
      </c>
      <c r="D142" s="18" t="s">
        <v>622</v>
      </c>
      <c r="E142" s="19">
        <f>SUM(E139:E141)</f>
        <v>1475</v>
      </c>
      <c r="F142" s="452"/>
      <c r="G142" s="19">
        <f>SUM(G139:G141)</f>
        <v>1475</v>
      </c>
      <c r="H142" s="445">
        <f>SUM(H139:H141)</f>
        <v>-826</v>
      </c>
      <c r="I142" s="445">
        <f>SUM(I139:I141)</f>
        <v>649</v>
      </c>
    </row>
    <row r="143" spans="1:9" s="37" customFormat="1" ht="15">
      <c r="A143" s="212">
        <v>7</v>
      </c>
      <c r="B143" s="11" t="s">
        <v>10</v>
      </c>
      <c r="C143" s="10">
        <v>334</v>
      </c>
      <c r="D143" s="17" t="s">
        <v>47</v>
      </c>
      <c r="E143" s="13">
        <v>200</v>
      </c>
      <c r="F143" s="425"/>
      <c r="G143" s="13">
        <v>200</v>
      </c>
      <c r="H143" s="451">
        <f t="shared" si="6"/>
        <v>-12</v>
      </c>
      <c r="I143" s="432">
        <v>188</v>
      </c>
    </row>
    <row r="144" spans="1:9" s="37" customFormat="1" ht="15">
      <c r="A144" s="212">
        <v>8</v>
      </c>
      <c r="B144" s="11" t="s">
        <v>10</v>
      </c>
      <c r="C144" s="10">
        <v>336</v>
      </c>
      <c r="D144" s="42" t="s">
        <v>48</v>
      </c>
      <c r="E144" s="13">
        <v>1500</v>
      </c>
      <c r="F144" s="425"/>
      <c r="G144" s="13">
        <v>1500</v>
      </c>
      <c r="H144" s="451">
        <f t="shared" si="6"/>
        <v>67</v>
      </c>
      <c r="I144" s="432">
        <v>1567</v>
      </c>
    </row>
    <row r="145" spans="1:9" ht="15">
      <c r="A145" s="212">
        <v>9</v>
      </c>
      <c r="B145" s="11" t="s">
        <v>10</v>
      </c>
      <c r="C145" s="10">
        <v>337</v>
      </c>
      <c r="D145" s="17" t="s">
        <v>49</v>
      </c>
      <c r="E145" s="13">
        <v>320</v>
      </c>
      <c r="F145" s="425"/>
      <c r="G145" s="13">
        <v>320</v>
      </c>
      <c r="H145" s="451">
        <f t="shared" si="6"/>
        <v>-1</v>
      </c>
      <c r="I145" s="432">
        <v>319</v>
      </c>
    </row>
    <row r="146" spans="1:9" ht="15">
      <c r="A146" s="212">
        <v>10</v>
      </c>
      <c r="B146" s="11" t="s">
        <v>10</v>
      </c>
      <c r="C146" s="10">
        <v>337</v>
      </c>
      <c r="D146" s="17" t="s">
        <v>50</v>
      </c>
      <c r="E146" s="13">
        <v>25</v>
      </c>
      <c r="F146" s="425"/>
      <c r="G146" s="13">
        <v>25</v>
      </c>
      <c r="H146" s="451">
        <f t="shared" si="6"/>
        <v>22</v>
      </c>
      <c r="I146" s="432">
        <v>47</v>
      </c>
    </row>
    <row r="147" spans="1:9" ht="15">
      <c r="A147" s="212">
        <v>11</v>
      </c>
      <c r="B147" s="11" t="s">
        <v>10</v>
      </c>
      <c r="C147" s="15">
        <v>33</v>
      </c>
      <c r="D147" s="18" t="s">
        <v>623</v>
      </c>
      <c r="E147" s="19">
        <f>SUM(E143:E146)</f>
        <v>2045</v>
      </c>
      <c r="F147" s="452"/>
      <c r="G147" s="19">
        <f>SUM(G143:G146)</f>
        <v>2045</v>
      </c>
      <c r="H147" s="445">
        <f>SUM(H143:H146)</f>
        <v>76</v>
      </c>
      <c r="I147" s="445">
        <f>SUM(I143:I146)</f>
        <v>2121</v>
      </c>
    </row>
    <row r="148" spans="1:9" ht="15">
      <c r="A148" s="212">
        <v>12</v>
      </c>
      <c r="B148" s="11" t="s">
        <v>10</v>
      </c>
      <c r="C148" s="10">
        <v>351</v>
      </c>
      <c r="D148" s="17" t="s">
        <v>17</v>
      </c>
      <c r="E148" s="13">
        <v>459</v>
      </c>
      <c r="F148" s="425"/>
      <c r="G148" s="13">
        <v>459</v>
      </c>
      <c r="H148" s="451">
        <f t="shared" si="6"/>
        <v>-79</v>
      </c>
      <c r="I148" s="432">
        <v>380</v>
      </c>
    </row>
    <row r="149" spans="1:9" ht="15">
      <c r="A149" s="212">
        <v>13</v>
      </c>
      <c r="B149" s="11" t="s">
        <v>10</v>
      </c>
      <c r="C149" s="15">
        <v>35</v>
      </c>
      <c r="D149" s="18" t="s">
        <v>624</v>
      </c>
      <c r="E149" s="19">
        <f>SUM(E148:E148)</f>
        <v>459</v>
      </c>
      <c r="F149" s="452"/>
      <c r="G149" s="19">
        <f>SUM(G148:G148)</f>
        <v>459</v>
      </c>
      <c r="H149" s="445">
        <f>SUM(H148)</f>
        <v>-79</v>
      </c>
      <c r="I149" s="445">
        <f>SUM(I148)</f>
        <v>380</v>
      </c>
    </row>
    <row r="150" spans="1:9" ht="15">
      <c r="A150" s="212">
        <v>14</v>
      </c>
      <c r="B150" s="11" t="s">
        <v>10</v>
      </c>
      <c r="C150" s="15">
        <v>3</v>
      </c>
      <c r="D150" s="18" t="s">
        <v>625</v>
      </c>
      <c r="E150" s="19">
        <f>SUM(E147+E149+E142)</f>
        <v>3979</v>
      </c>
      <c r="F150" s="452"/>
      <c r="G150" s="19">
        <f>SUM(G147+G149+G142)</f>
        <v>3979</v>
      </c>
      <c r="H150" s="427">
        <f>SUM(H147+H149+H142)</f>
        <v>-829</v>
      </c>
      <c r="I150" s="427">
        <f>SUM(I147+I149+I142)</f>
        <v>3150</v>
      </c>
    </row>
    <row r="151" spans="1:9" ht="12.75">
      <c r="A151" s="731">
        <v>15</v>
      </c>
      <c r="B151" s="765" t="s">
        <v>626</v>
      </c>
      <c r="C151" s="765"/>
      <c r="D151" s="765"/>
      <c r="E151" s="760">
        <f>E137+E138+E150</f>
        <v>3979</v>
      </c>
      <c r="F151" s="760">
        <f>F137+F138+F150</f>
        <v>0</v>
      </c>
      <c r="G151" s="760">
        <f>G137+G138+G150</f>
        <v>3979</v>
      </c>
      <c r="H151" s="760">
        <f>H137+H138+H150</f>
        <v>-823</v>
      </c>
      <c r="I151" s="760">
        <f>I137+I138+I150</f>
        <v>3156</v>
      </c>
    </row>
    <row r="152" spans="1:9" ht="12.75">
      <c r="A152" s="732"/>
      <c r="B152" s="765"/>
      <c r="C152" s="765"/>
      <c r="D152" s="765"/>
      <c r="E152" s="761"/>
      <c r="F152" s="761"/>
      <c r="G152" s="761"/>
      <c r="H152" s="761"/>
      <c r="I152" s="761"/>
    </row>
    <row r="153" spans="1:9" ht="15">
      <c r="A153" s="1"/>
      <c r="B153" s="2"/>
      <c r="C153" s="34"/>
      <c r="D153" s="28"/>
      <c r="E153" s="29"/>
      <c r="F153" s="420"/>
      <c r="G153" s="29"/>
      <c r="H153" s="391"/>
      <c r="I153" s="421"/>
    </row>
    <row r="154" spans="1:9" ht="13.5" customHeight="1">
      <c r="A154" s="36"/>
      <c r="B154" s="2"/>
      <c r="C154" s="1"/>
      <c r="D154" s="3" t="s">
        <v>51</v>
      </c>
      <c r="E154" s="7"/>
      <c r="F154" s="393"/>
      <c r="G154" s="7"/>
      <c r="H154" s="391"/>
      <c r="I154" s="421"/>
    </row>
    <row r="155" spans="1:9" ht="13.5" customHeight="1">
      <c r="A155" s="1"/>
      <c r="B155" s="2"/>
      <c r="C155" s="1"/>
      <c r="D155" s="3" t="s">
        <v>52</v>
      </c>
      <c r="E155" s="4"/>
      <c r="F155" s="389"/>
      <c r="G155" s="4"/>
      <c r="H155" s="391"/>
      <c r="I155" s="421"/>
    </row>
    <row r="156" spans="1:9" ht="15">
      <c r="A156" s="1"/>
      <c r="B156" s="2"/>
      <c r="C156" s="1"/>
      <c r="D156" s="45"/>
      <c r="E156" s="7" t="s">
        <v>353</v>
      </c>
      <c r="F156" s="393"/>
      <c r="G156" s="7"/>
      <c r="H156" s="391"/>
      <c r="I156" s="421"/>
    </row>
    <row r="157" spans="1:9" ht="15">
      <c r="A157" s="731" t="s">
        <v>354</v>
      </c>
      <c r="B157" s="730" t="s">
        <v>3</v>
      </c>
      <c r="C157" s="730"/>
      <c r="D157" s="8" t="s">
        <v>4</v>
      </c>
      <c r="E157" s="9" t="s">
        <v>5</v>
      </c>
      <c r="F157" s="395" t="s">
        <v>1054</v>
      </c>
      <c r="G157" s="9" t="s">
        <v>7</v>
      </c>
      <c r="H157" s="396" t="s">
        <v>357</v>
      </c>
      <c r="I157" s="397" t="s">
        <v>720</v>
      </c>
    </row>
    <row r="158" spans="1:9" ht="15">
      <c r="A158" s="732"/>
      <c r="B158" s="730" t="s">
        <v>8</v>
      </c>
      <c r="C158" s="730"/>
      <c r="D158" s="8" t="s">
        <v>9</v>
      </c>
      <c r="E158" s="9" t="s">
        <v>148</v>
      </c>
      <c r="F158" s="398" t="s">
        <v>1016</v>
      </c>
      <c r="G158" s="9" t="s">
        <v>1000</v>
      </c>
      <c r="H158" s="399" t="s">
        <v>1055</v>
      </c>
      <c r="I158" s="399" t="s">
        <v>1056</v>
      </c>
    </row>
    <row r="159" spans="1:9" ht="15">
      <c r="A159" s="53">
        <v>1</v>
      </c>
      <c r="B159" s="54" t="s">
        <v>10</v>
      </c>
      <c r="C159" s="10">
        <v>312</v>
      </c>
      <c r="D159" s="52" t="s">
        <v>45</v>
      </c>
      <c r="E159" s="41">
        <v>30</v>
      </c>
      <c r="F159" s="453"/>
      <c r="G159" s="41">
        <v>30</v>
      </c>
      <c r="H159" s="431">
        <v>8</v>
      </c>
      <c r="I159" s="432">
        <v>38</v>
      </c>
    </row>
    <row r="160" spans="1:9" ht="15">
      <c r="A160" s="10">
        <v>2</v>
      </c>
      <c r="B160" s="54" t="s">
        <v>10</v>
      </c>
      <c r="C160" s="10">
        <v>337</v>
      </c>
      <c r="D160" s="17" t="s">
        <v>53</v>
      </c>
      <c r="E160" s="14">
        <v>3400</v>
      </c>
      <c r="F160" s="400"/>
      <c r="G160" s="14">
        <v>3400</v>
      </c>
      <c r="H160" s="431">
        <v>-1224</v>
      </c>
      <c r="I160" s="432">
        <v>2176</v>
      </c>
    </row>
    <row r="161" spans="1:9" ht="15">
      <c r="A161" s="10">
        <v>3</v>
      </c>
      <c r="B161" s="54" t="s">
        <v>10</v>
      </c>
      <c r="C161" s="10">
        <v>337</v>
      </c>
      <c r="D161" s="17" t="s">
        <v>355</v>
      </c>
      <c r="E161" s="14">
        <v>1000</v>
      </c>
      <c r="F161" s="400"/>
      <c r="G161" s="14">
        <v>1000</v>
      </c>
      <c r="H161" s="454">
        <v>-1000</v>
      </c>
      <c r="I161" s="455">
        <v>0</v>
      </c>
    </row>
    <row r="162" spans="1:9" ht="15">
      <c r="A162" s="53">
        <v>4</v>
      </c>
      <c r="B162" s="54" t="s">
        <v>10</v>
      </c>
      <c r="C162" s="15">
        <v>3</v>
      </c>
      <c r="D162" s="18" t="s">
        <v>627</v>
      </c>
      <c r="E162" s="19">
        <f>SUM(E159:E161)</f>
        <v>4430</v>
      </c>
      <c r="F162" s="452"/>
      <c r="G162" s="19">
        <f>SUM(G159:G161)</f>
        <v>4430</v>
      </c>
      <c r="H162" s="404">
        <f>SUM(H159:H161)</f>
        <v>-2216</v>
      </c>
      <c r="I162" s="404">
        <f>SUM(I159:I161)</f>
        <v>2214</v>
      </c>
    </row>
    <row r="163" spans="1:9" ht="15">
      <c r="A163" s="10">
        <v>5</v>
      </c>
      <c r="B163" s="54" t="s">
        <v>10</v>
      </c>
      <c r="C163" s="10">
        <v>351</v>
      </c>
      <c r="D163" s="17" t="s">
        <v>628</v>
      </c>
      <c r="E163" s="13">
        <v>1196</v>
      </c>
      <c r="F163" s="425"/>
      <c r="G163" s="13">
        <v>1196</v>
      </c>
      <c r="H163" s="454">
        <v>-598</v>
      </c>
      <c r="I163" s="455">
        <v>598</v>
      </c>
    </row>
    <row r="164" spans="1:9" ht="15">
      <c r="A164" s="10">
        <v>6</v>
      </c>
      <c r="B164" s="54" t="s">
        <v>10</v>
      </c>
      <c r="C164" s="15">
        <v>35</v>
      </c>
      <c r="D164" s="18" t="s">
        <v>629</v>
      </c>
      <c r="E164" s="19">
        <f>SUM(E163)</f>
        <v>1196</v>
      </c>
      <c r="F164" s="452"/>
      <c r="G164" s="19">
        <f>SUM(G163)</f>
        <v>1196</v>
      </c>
      <c r="H164" s="405">
        <f>SUM(H163)</f>
        <v>-598</v>
      </c>
      <c r="I164" s="404">
        <f>SUM(I163)</f>
        <v>598</v>
      </c>
    </row>
    <row r="165" spans="1:9" s="37" customFormat="1" ht="12.75">
      <c r="A165" s="53">
        <v>7</v>
      </c>
      <c r="B165" s="54" t="s">
        <v>10</v>
      </c>
      <c r="C165" s="15">
        <v>3</v>
      </c>
      <c r="D165" s="18" t="s">
        <v>630</v>
      </c>
      <c r="E165" s="19">
        <f>SUM(E162+E164)</f>
        <v>5626</v>
      </c>
      <c r="F165" s="452"/>
      <c r="G165" s="19">
        <f>SUM(G162+G164)</f>
        <v>5626</v>
      </c>
      <c r="H165" s="456">
        <f>SUM(H162+H164)</f>
        <v>-2814</v>
      </c>
      <c r="I165" s="456">
        <f>SUM(I162+I164)</f>
        <v>2812</v>
      </c>
    </row>
    <row r="166" spans="1:9" s="37" customFormat="1" ht="15">
      <c r="A166" s="10">
        <v>8</v>
      </c>
      <c r="B166" s="54" t="s">
        <v>10</v>
      </c>
      <c r="C166" s="226">
        <v>61</v>
      </c>
      <c r="D166" s="47" t="s">
        <v>162</v>
      </c>
      <c r="E166" s="457"/>
      <c r="F166" s="458"/>
      <c r="G166" s="457"/>
      <c r="H166" s="396">
        <v>850</v>
      </c>
      <c r="I166" s="397">
        <f>SUM(G166:H166)</f>
        <v>850</v>
      </c>
    </row>
    <row r="167" spans="1:9" ht="15">
      <c r="A167" s="53">
        <v>9</v>
      </c>
      <c r="B167" s="54" t="s">
        <v>10</v>
      </c>
      <c r="C167" s="226">
        <v>67</v>
      </c>
      <c r="D167" s="47" t="s">
        <v>163</v>
      </c>
      <c r="E167" s="457"/>
      <c r="F167" s="458"/>
      <c r="G167" s="457"/>
      <c r="H167" s="396">
        <v>229</v>
      </c>
      <c r="I167" s="397">
        <v>229</v>
      </c>
    </row>
    <row r="168" spans="1:9" ht="15">
      <c r="A168" s="10">
        <v>10</v>
      </c>
      <c r="B168" s="54"/>
      <c r="C168" s="249">
        <v>6</v>
      </c>
      <c r="D168" s="449" t="s">
        <v>693</v>
      </c>
      <c r="E168" s="242"/>
      <c r="F168" s="459"/>
      <c r="G168" s="242"/>
      <c r="H168" s="405">
        <f>SUM(H166:H167)</f>
        <v>1079</v>
      </c>
      <c r="I168" s="404">
        <f>SUM(I166:I167)</f>
        <v>1079</v>
      </c>
    </row>
    <row r="169" spans="1:9" ht="15">
      <c r="A169" s="53">
        <v>11</v>
      </c>
      <c r="B169" s="82" t="s">
        <v>10</v>
      </c>
      <c r="C169" s="46">
        <v>71</v>
      </c>
      <c r="D169" s="47" t="s">
        <v>159</v>
      </c>
      <c r="E169" s="83">
        <v>300</v>
      </c>
      <c r="F169" s="460"/>
      <c r="G169" s="83">
        <v>300</v>
      </c>
      <c r="H169" s="396">
        <v>-300</v>
      </c>
      <c r="I169" s="397">
        <f>SUM(G169:H169)</f>
        <v>0</v>
      </c>
    </row>
    <row r="170" spans="1:9" ht="15">
      <c r="A170" s="10">
        <v>12</v>
      </c>
      <c r="B170" s="82" t="s">
        <v>10</v>
      </c>
      <c r="C170" s="46">
        <v>71</v>
      </c>
      <c r="D170" s="47" t="s">
        <v>160</v>
      </c>
      <c r="E170" s="83">
        <v>12000</v>
      </c>
      <c r="F170" s="460"/>
      <c r="G170" s="83">
        <v>12000</v>
      </c>
      <c r="H170" s="396">
        <v>-12000</v>
      </c>
      <c r="I170" s="397"/>
    </row>
    <row r="171" spans="1:9" ht="15">
      <c r="A171" s="53">
        <v>13</v>
      </c>
      <c r="B171" s="82" t="s">
        <v>10</v>
      </c>
      <c r="C171" s="46">
        <v>71</v>
      </c>
      <c r="D171" s="47" t="s">
        <v>161</v>
      </c>
      <c r="E171" s="83">
        <v>2000</v>
      </c>
      <c r="F171" s="460"/>
      <c r="G171" s="83">
        <v>2000</v>
      </c>
      <c r="H171" s="396">
        <f>I171-G171</f>
        <v>-246</v>
      </c>
      <c r="I171" s="397">
        <v>1754</v>
      </c>
    </row>
    <row r="172" spans="1:9" ht="15">
      <c r="A172" s="10">
        <v>14</v>
      </c>
      <c r="B172" s="82" t="s">
        <v>10</v>
      </c>
      <c r="C172" s="46">
        <v>71</v>
      </c>
      <c r="D172" s="47" t="s">
        <v>162</v>
      </c>
      <c r="E172" s="83">
        <v>1000</v>
      </c>
      <c r="F172" s="460"/>
      <c r="G172" s="83">
        <v>1000</v>
      </c>
      <c r="H172" s="396">
        <v>-1000</v>
      </c>
      <c r="I172" s="397">
        <f>SUM(G172:H172)</f>
        <v>0</v>
      </c>
    </row>
    <row r="173" spans="1:9" ht="15">
      <c r="A173" s="53">
        <v>15</v>
      </c>
      <c r="B173" s="82" t="s">
        <v>10</v>
      </c>
      <c r="C173" s="46">
        <v>74</v>
      </c>
      <c r="D173" s="47" t="s">
        <v>1071</v>
      </c>
      <c r="E173" s="83">
        <v>4131</v>
      </c>
      <c r="F173" s="460"/>
      <c r="G173" s="83">
        <v>4131</v>
      </c>
      <c r="H173" s="396">
        <f>I173-G173</f>
        <v>-3657</v>
      </c>
      <c r="I173" s="397">
        <v>474</v>
      </c>
    </row>
    <row r="174" spans="1:9" ht="15">
      <c r="A174" s="10">
        <v>16</v>
      </c>
      <c r="B174" s="82" t="s">
        <v>10</v>
      </c>
      <c r="C174" s="15">
        <v>7</v>
      </c>
      <c r="D174" s="18" t="s">
        <v>370</v>
      </c>
      <c r="E174" s="19">
        <f>SUM(E169:E173)</f>
        <v>19431</v>
      </c>
      <c r="F174" s="452"/>
      <c r="G174" s="19">
        <f>SUM(G169:G173)</f>
        <v>19431</v>
      </c>
      <c r="H174" s="404">
        <f>SUM(H169:H173)</f>
        <v>-17203</v>
      </c>
      <c r="I174" s="404">
        <f>SUM(I169:I173)</f>
        <v>2228</v>
      </c>
    </row>
    <row r="175" spans="1:9" s="37" customFormat="1" ht="12.75">
      <c r="A175" s="744">
        <v>17</v>
      </c>
      <c r="B175" s="765" t="s">
        <v>631</v>
      </c>
      <c r="C175" s="765"/>
      <c r="D175" s="765"/>
      <c r="E175" s="752">
        <f>E165+E168+E174</f>
        <v>25057</v>
      </c>
      <c r="F175" s="752">
        <f>F165+F168+F174</f>
        <v>0</v>
      </c>
      <c r="G175" s="752">
        <f>G165+G168+G174</f>
        <v>25057</v>
      </c>
      <c r="H175" s="752">
        <f>H165+H168+H174</f>
        <v>-18938</v>
      </c>
      <c r="I175" s="752">
        <f>I165+I168+I174</f>
        <v>6119</v>
      </c>
    </row>
    <row r="176" spans="1:9" ht="12.75">
      <c r="A176" s="745"/>
      <c r="B176" s="765"/>
      <c r="C176" s="765"/>
      <c r="D176" s="765"/>
      <c r="E176" s="753"/>
      <c r="F176" s="753"/>
      <c r="G176" s="753"/>
      <c r="H176" s="753"/>
      <c r="I176" s="753"/>
    </row>
    <row r="177" spans="1:9" ht="15">
      <c r="A177" s="1"/>
      <c r="B177" s="2"/>
      <c r="C177" s="34"/>
      <c r="D177" s="28"/>
      <c r="E177" s="29"/>
      <c r="F177" s="420"/>
      <c r="G177" s="29"/>
      <c r="H177" s="391"/>
      <c r="I177" s="421"/>
    </row>
    <row r="178" spans="1:9" ht="15">
      <c r="A178" s="1"/>
      <c r="B178" s="2"/>
      <c r="C178" s="34"/>
      <c r="D178" s="28"/>
      <c r="E178" s="29"/>
      <c r="F178" s="420"/>
      <c r="G178" s="29"/>
      <c r="H178" s="391"/>
      <c r="I178" s="421"/>
    </row>
    <row r="179" spans="1:9" ht="15">
      <c r="A179" s="1"/>
      <c r="B179" s="2"/>
      <c r="C179" s="34"/>
      <c r="D179" s="28"/>
      <c r="E179" s="29"/>
      <c r="F179" s="420"/>
      <c r="G179" s="29"/>
      <c r="H179" s="391"/>
      <c r="I179" s="421"/>
    </row>
    <row r="180" spans="1:9" ht="15">
      <c r="A180" s="1"/>
      <c r="B180" s="2"/>
      <c r="C180" s="34"/>
      <c r="D180" s="28"/>
      <c r="E180" s="29"/>
      <c r="F180" s="420"/>
      <c r="G180" s="29"/>
      <c r="H180" s="391"/>
      <c r="I180" s="421"/>
    </row>
    <row r="181" spans="1:9" ht="15">
      <c r="A181" s="36"/>
      <c r="B181" s="2"/>
      <c r="C181" s="1"/>
      <c r="D181" s="3" t="s">
        <v>54</v>
      </c>
      <c r="E181" s="4"/>
      <c r="F181" s="389"/>
      <c r="G181" s="4"/>
      <c r="H181" s="391"/>
      <c r="I181" s="421"/>
    </row>
    <row r="182" spans="1:9" ht="15">
      <c r="A182" s="1"/>
      <c r="B182" s="2"/>
      <c r="C182" s="1"/>
      <c r="D182" s="3" t="s">
        <v>55</v>
      </c>
      <c r="E182" s="4"/>
      <c r="F182" s="389"/>
      <c r="G182" s="4"/>
      <c r="H182" s="391"/>
      <c r="I182" s="421"/>
    </row>
    <row r="183" spans="1:9" ht="15">
      <c r="A183" s="1"/>
      <c r="B183" s="2"/>
      <c r="C183" s="1"/>
      <c r="D183" s="3"/>
      <c r="E183" s="7" t="s">
        <v>353</v>
      </c>
      <c r="F183" s="393"/>
      <c r="G183" s="7"/>
      <c r="H183" s="391"/>
      <c r="I183" s="421"/>
    </row>
    <row r="184" spans="1:9" s="37" customFormat="1" ht="15">
      <c r="A184" s="731" t="s">
        <v>354</v>
      </c>
      <c r="B184" s="730" t="s">
        <v>3</v>
      </c>
      <c r="C184" s="730"/>
      <c r="D184" s="8" t="s">
        <v>4</v>
      </c>
      <c r="E184" s="9" t="s">
        <v>5</v>
      </c>
      <c r="F184" s="395" t="s">
        <v>1054</v>
      </c>
      <c r="G184" s="9" t="s">
        <v>7</v>
      </c>
      <c r="H184" s="396" t="s">
        <v>357</v>
      </c>
      <c r="I184" s="397" t="s">
        <v>720</v>
      </c>
    </row>
    <row r="185" spans="1:9" s="45" customFormat="1" ht="15">
      <c r="A185" s="732"/>
      <c r="B185" s="730" t="s">
        <v>8</v>
      </c>
      <c r="C185" s="730"/>
      <c r="D185" s="8" t="s">
        <v>9</v>
      </c>
      <c r="E185" s="9" t="s">
        <v>148</v>
      </c>
      <c r="F185" s="398" t="s">
        <v>1016</v>
      </c>
      <c r="G185" s="9" t="s">
        <v>1000</v>
      </c>
      <c r="H185" s="399" t="s">
        <v>1055</v>
      </c>
      <c r="I185" s="399" t="s">
        <v>1056</v>
      </c>
    </row>
    <row r="186" spans="1:9" s="1" customFormat="1" ht="15">
      <c r="A186" s="10">
        <v>1</v>
      </c>
      <c r="B186" s="54" t="s">
        <v>10</v>
      </c>
      <c r="C186" s="10">
        <v>331</v>
      </c>
      <c r="D186" s="31" t="s">
        <v>632</v>
      </c>
      <c r="E186" s="461">
        <v>2100</v>
      </c>
      <c r="F186" s="462"/>
      <c r="G186" s="461">
        <v>2100</v>
      </c>
      <c r="H186" s="396">
        <f>I186-G186</f>
        <v>-363</v>
      </c>
      <c r="I186" s="397">
        <v>1737</v>
      </c>
    </row>
    <row r="187" spans="1:9" s="1" customFormat="1" ht="15">
      <c r="A187" s="10">
        <v>2</v>
      </c>
      <c r="B187" s="54" t="s">
        <v>10</v>
      </c>
      <c r="C187" s="15">
        <v>33</v>
      </c>
      <c r="D187" s="18" t="s">
        <v>633</v>
      </c>
      <c r="E187" s="22">
        <f>SUM(E186:E186)</f>
        <v>2100</v>
      </c>
      <c r="F187" s="463"/>
      <c r="G187" s="22">
        <f>SUM(G186:G186)</f>
        <v>2100</v>
      </c>
      <c r="H187" s="405">
        <f>I187-G187</f>
        <v>-363</v>
      </c>
      <c r="I187" s="404">
        <f>SUM(I186)</f>
        <v>1737</v>
      </c>
    </row>
    <row r="188" spans="1:9" s="1" customFormat="1" ht="15">
      <c r="A188" s="10">
        <v>3</v>
      </c>
      <c r="B188" s="54" t="s">
        <v>10</v>
      </c>
      <c r="C188" s="10">
        <v>351</v>
      </c>
      <c r="D188" s="17" t="s">
        <v>17</v>
      </c>
      <c r="E188" s="13">
        <f>SUM(E186:E186)*0.27</f>
        <v>567</v>
      </c>
      <c r="F188" s="425"/>
      <c r="G188" s="13">
        <f>SUM(G186:G186)*0.27</f>
        <v>567</v>
      </c>
      <c r="H188" s="396">
        <f>I188-G188</f>
        <v>-98</v>
      </c>
      <c r="I188" s="397">
        <v>469</v>
      </c>
    </row>
    <row r="189" spans="1:9" s="45" customFormat="1" ht="15">
      <c r="A189" s="10">
        <v>4</v>
      </c>
      <c r="B189" s="54" t="s">
        <v>10</v>
      </c>
      <c r="C189" s="15">
        <v>35</v>
      </c>
      <c r="D189" s="223" t="s">
        <v>634</v>
      </c>
      <c r="E189" s="464">
        <f>SUM(E188)</f>
        <v>567</v>
      </c>
      <c r="F189" s="465"/>
      <c r="G189" s="464">
        <f>SUM(G188)</f>
        <v>567</v>
      </c>
      <c r="H189" s="466">
        <f>I189-G189</f>
        <v>-98</v>
      </c>
      <c r="I189" s="404">
        <f>SUM(I188)</f>
        <v>469</v>
      </c>
    </row>
    <row r="190" spans="1:9" s="45" customFormat="1" ht="12.75">
      <c r="A190" s="10">
        <v>5</v>
      </c>
      <c r="B190" s="54" t="s">
        <v>10</v>
      </c>
      <c r="C190" s="15">
        <v>3</v>
      </c>
      <c r="D190" s="18" t="s">
        <v>635</v>
      </c>
      <c r="E190" s="22">
        <f>SUM(E189,E187)</f>
        <v>2667</v>
      </c>
      <c r="F190" s="463"/>
      <c r="G190" s="22">
        <f>SUM(G189,G187)</f>
        <v>2667</v>
      </c>
      <c r="H190" s="244">
        <f>SUM(H189,H187)</f>
        <v>-461</v>
      </c>
      <c r="I190" s="244">
        <f>SUM(I189,I187)</f>
        <v>2206</v>
      </c>
    </row>
    <row r="191" spans="1:9" s="45" customFormat="1" ht="12.75">
      <c r="A191" s="744">
        <v>6</v>
      </c>
      <c r="B191" s="765" t="s">
        <v>636</v>
      </c>
      <c r="C191" s="765"/>
      <c r="D191" s="765"/>
      <c r="E191" s="752">
        <f>E190</f>
        <v>2667</v>
      </c>
      <c r="F191" s="752">
        <f>F190</f>
        <v>0</v>
      </c>
      <c r="G191" s="752">
        <f>G190</f>
        <v>2667</v>
      </c>
      <c r="H191" s="752">
        <f>H190</f>
        <v>-461</v>
      </c>
      <c r="I191" s="752">
        <f>I190</f>
        <v>2206</v>
      </c>
    </row>
    <row r="192" spans="1:9" s="45" customFormat="1" ht="12.75">
      <c r="A192" s="745"/>
      <c r="B192" s="765"/>
      <c r="C192" s="765"/>
      <c r="D192" s="765"/>
      <c r="E192" s="753"/>
      <c r="F192" s="753"/>
      <c r="G192" s="753"/>
      <c r="H192" s="753"/>
      <c r="I192" s="753"/>
    </row>
    <row r="193" spans="1:9" s="45" customFormat="1" ht="15">
      <c r="A193" s="1"/>
      <c r="B193" s="2"/>
      <c r="C193" s="34"/>
      <c r="D193" s="28"/>
      <c r="E193" s="29"/>
      <c r="F193" s="420"/>
      <c r="G193" s="29"/>
      <c r="H193" s="391"/>
      <c r="I193" s="421"/>
    </row>
    <row r="194" spans="1:9" s="45" customFormat="1" ht="15">
      <c r="A194" s="36"/>
      <c r="B194" s="2"/>
      <c r="C194" s="1"/>
      <c r="D194" s="3" t="s">
        <v>56</v>
      </c>
      <c r="E194" s="4"/>
      <c r="F194" s="389"/>
      <c r="G194" s="4"/>
      <c r="H194" s="391"/>
      <c r="I194" s="421"/>
    </row>
    <row r="195" spans="1:9" s="45" customFormat="1" ht="15">
      <c r="A195" s="1"/>
      <c r="B195" s="2"/>
      <c r="C195" s="1"/>
      <c r="D195" s="3" t="s">
        <v>57</v>
      </c>
      <c r="E195" s="4"/>
      <c r="F195" s="389"/>
      <c r="G195" s="4"/>
      <c r="H195" s="391"/>
      <c r="I195" s="421"/>
    </row>
    <row r="196" spans="1:9" s="45" customFormat="1" ht="15">
      <c r="A196" s="1"/>
      <c r="B196" s="2"/>
      <c r="C196" s="1"/>
      <c r="D196" s="3"/>
      <c r="E196" s="7" t="s">
        <v>353</v>
      </c>
      <c r="F196" s="393"/>
      <c r="G196" s="7"/>
      <c r="H196" s="391"/>
      <c r="I196" s="421"/>
    </row>
    <row r="197" spans="1:9" s="45" customFormat="1" ht="15">
      <c r="A197" s="731" t="s">
        <v>354</v>
      </c>
      <c r="B197" s="730" t="s">
        <v>3</v>
      </c>
      <c r="C197" s="730"/>
      <c r="D197" s="8" t="s">
        <v>4</v>
      </c>
      <c r="E197" s="9" t="s">
        <v>5</v>
      </c>
      <c r="F197" s="395" t="s">
        <v>1054</v>
      </c>
      <c r="G197" s="9" t="s">
        <v>7</v>
      </c>
      <c r="H197" s="396" t="s">
        <v>357</v>
      </c>
      <c r="I197" s="397" t="s">
        <v>720</v>
      </c>
    </row>
    <row r="198" spans="1:9" s="45" customFormat="1" ht="15">
      <c r="A198" s="732"/>
      <c r="B198" s="730" t="s">
        <v>8</v>
      </c>
      <c r="C198" s="730"/>
      <c r="D198" s="8" t="s">
        <v>9</v>
      </c>
      <c r="E198" s="9" t="s">
        <v>148</v>
      </c>
      <c r="F198" s="398" t="s">
        <v>1016</v>
      </c>
      <c r="G198" s="9" t="s">
        <v>1000</v>
      </c>
      <c r="H198" s="399" t="s">
        <v>1055</v>
      </c>
      <c r="I198" s="399" t="s">
        <v>1056</v>
      </c>
    </row>
    <row r="199" spans="1:9" ht="15">
      <c r="A199" s="212">
        <v>1</v>
      </c>
      <c r="B199" s="11" t="s">
        <v>10</v>
      </c>
      <c r="C199" s="10">
        <v>11</v>
      </c>
      <c r="D199" s="237" t="s">
        <v>1005</v>
      </c>
      <c r="E199" s="9"/>
      <c r="F199" s="395">
        <v>157</v>
      </c>
      <c r="G199" s="39">
        <v>157</v>
      </c>
      <c r="H199" s="396">
        <f>I199-G199</f>
        <v>236</v>
      </c>
      <c r="I199" s="397">
        <v>393</v>
      </c>
    </row>
    <row r="200" spans="1:9" s="45" customFormat="1" ht="15">
      <c r="A200" s="212">
        <v>2</v>
      </c>
      <c r="B200" s="11" t="s">
        <v>10</v>
      </c>
      <c r="C200" s="15">
        <v>11</v>
      </c>
      <c r="D200" s="18" t="s">
        <v>40</v>
      </c>
      <c r="E200" s="243"/>
      <c r="F200" s="467">
        <v>157</v>
      </c>
      <c r="G200" s="251">
        <f>SUM(G199)</f>
        <v>157</v>
      </c>
      <c r="H200" s="405">
        <f aca="true" t="shared" si="7" ref="H200:H224">I200-G200</f>
        <v>236</v>
      </c>
      <c r="I200" s="404">
        <f>SUM(I199)</f>
        <v>393</v>
      </c>
    </row>
    <row r="201" spans="1:9" s="45" customFormat="1" ht="15">
      <c r="A201" s="212">
        <v>3</v>
      </c>
      <c r="B201" s="11" t="s">
        <v>10</v>
      </c>
      <c r="C201" s="10">
        <v>21</v>
      </c>
      <c r="D201" s="237" t="s">
        <v>1006</v>
      </c>
      <c r="E201" s="9"/>
      <c r="F201" s="395">
        <v>42</v>
      </c>
      <c r="G201" s="39">
        <v>42</v>
      </c>
      <c r="H201" s="396">
        <v>64</v>
      </c>
      <c r="I201" s="399">
        <v>106</v>
      </c>
    </row>
    <row r="202" spans="1:9" s="45" customFormat="1" ht="15">
      <c r="A202" s="212">
        <v>4</v>
      </c>
      <c r="B202" s="11" t="s">
        <v>10</v>
      </c>
      <c r="C202" s="15">
        <v>2</v>
      </c>
      <c r="D202" s="18" t="s">
        <v>606</v>
      </c>
      <c r="E202" s="243"/>
      <c r="F202" s="467">
        <f aca="true" t="shared" si="8" ref="F202:F224">G202-E202</f>
        <v>42</v>
      </c>
      <c r="G202" s="251">
        <f>SUM(G201)</f>
        <v>42</v>
      </c>
      <c r="H202" s="405">
        <f t="shared" si="7"/>
        <v>64</v>
      </c>
      <c r="I202" s="404">
        <f>SUM(I201)</f>
        <v>106</v>
      </c>
    </row>
    <row r="203" spans="1:9" s="45" customFormat="1" ht="15">
      <c r="A203" s="212">
        <v>5</v>
      </c>
      <c r="B203" s="11" t="s">
        <v>10</v>
      </c>
      <c r="C203" s="10">
        <v>312</v>
      </c>
      <c r="D203" s="21" t="s">
        <v>26</v>
      </c>
      <c r="E203" s="14">
        <v>180</v>
      </c>
      <c r="F203" s="395">
        <f t="shared" si="8"/>
        <v>0</v>
      </c>
      <c r="G203" s="20">
        <v>180</v>
      </c>
      <c r="H203" s="396">
        <f t="shared" si="7"/>
        <v>66</v>
      </c>
      <c r="I203" s="397">
        <v>246</v>
      </c>
    </row>
    <row r="204" spans="1:9" s="45" customFormat="1" ht="15">
      <c r="A204" s="212">
        <v>6</v>
      </c>
      <c r="B204" s="11" t="s">
        <v>10</v>
      </c>
      <c r="C204" s="10">
        <v>312</v>
      </c>
      <c r="D204" s="21" t="s">
        <v>1007</v>
      </c>
      <c r="E204" s="14"/>
      <c r="F204" s="395">
        <f t="shared" si="8"/>
        <v>0</v>
      </c>
      <c r="G204" s="20">
        <v>0</v>
      </c>
      <c r="H204" s="396"/>
      <c r="I204" s="397"/>
    </row>
    <row r="205" spans="1:9" s="45" customFormat="1" ht="15">
      <c r="A205" s="212">
        <v>7</v>
      </c>
      <c r="B205" s="11" t="s">
        <v>10</v>
      </c>
      <c r="C205" s="15">
        <v>31</v>
      </c>
      <c r="D205" s="18" t="s">
        <v>622</v>
      </c>
      <c r="E205" s="22">
        <f>SUM(E203:E203)</f>
        <v>180</v>
      </c>
      <c r="F205" s="467">
        <f t="shared" si="8"/>
        <v>0</v>
      </c>
      <c r="G205" s="244">
        <f>SUM(G203:G204)</f>
        <v>180</v>
      </c>
      <c r="H205" s="405">
        <f t="shared" si="7"/>
        <v>66</v>
      </c>
      <c r="I205" s="404">
        <f>SUM(I203:I204)</f>
        <v>246</v>
      </c>
    </row>
    <row r="206" spans="1:9" s="50" customFormat="1" ht="15">
      <c r="A206" s="212">
        <v>8</v>
      </c>
      <c r="B206" s="11" t="s">
        <v>10</v>
      </c>
      <c r="C206" s="10">
        <v>331</v>
      </c>
      <c r="D206" s="21" t="s">
        <v>58</v>
      </c>
      <c r="E206" s="13">
        <v>100</v>
      </c>
      <c r="F206" s="395">
        <f t="shared" si="8"/>
        <v>0</v>
      </c>
      <c r="G206" s="13">
        <v>100</v>
      </c>
      <c r="H206" s="396">
        <f t="shared" si="7"/>
        <v>-70</v>
      </c>
      <c r="I206" s="397">
        <v>30</v>
      </c>
    </row>
    <row r="207" spans="1:9" ht="15">
      <c r="A207" s="212">
        <v>9</v>
      </c>
      <c r="B207" s="11" t="s">
        <v>10</v>
      </c>
      <c r="C207" s="10">
        <v>331</v>
      </c>
      <c r="D207" s="21" t="s">
        <v>59</v>
      </c>
      <c r="E207" s="13">
        <v>50</v>
      </c>
      <c r="F207" s="395">
        <f t="shared" si="8"/>
        <v>0</v>
      </c>
      <c r="G207" s="13">
        <v>50</v>
      </c>
      <c r="H207" s="396">
        <f t="shared" si="7"/>
        <v>2</v>
      </c>
      <c r="I207" s="397">
        <v>52</v>
      </c>
    </row>
    <row r="208" spans="1:9" ht="15">
      <c r="A208" s="212">
        <v>10</v>
      </c>
      <c r="B208" s="11" t="s">
        <v>10</v>
      </c>
      <c r="C208" s="10">
        <v>331</v>
      </c>
      <c r="D208" s="21" t="s">
        <v>60</v>
      </c>
      <c r="E208" s="13">
        <v>115</v>
      </c>
      <c r="F208" s="395">
        <f t="shared" si="8"/>
        <v>0</v>
      </c>
      <c r="G208" s="13">
        <v>115</v>
      </c>
      <c r="H208" s="396">
        <f t="shared" si="7"/>
        <v>-48</v>
      </c>
      <c r="I208" s="397">
        <v>67</v>
      </c>
    </row>
    <row r="209" spans="1:9" s="50" customFormat="1" ht="15">
      <c r="A209" s="212">
        <v>11</v>
      </c>
      <c r="B209" s="11" t="s">
        <v>10</v>
      </c>
      <c r="C209" s="10">
        <v>334</v>
      </c>
      <c r="D209" s="21" t="s">
        <v>61</v>
      </c>
      <c r="E209" s="14">
        <v>500</v>
      </c>
      <c r="F209" s="395">
        <f t="shared" si="8"/>
        <v>0</v>
      </c>
      <c r="G209" s="14">
        <v>500</v>
      </c>
      <c r="H209" s="396">
        <f t="shared" si="7"/>
        <v>-463</v>
      </c>
      <c r="I209" s="455">
        <v>37</v>
      </c>
    </row>
    <row r="210" spans="1:9" s="50" customFormat="1" ht="15">
      <c r="A210" s="212">
        <v>12</v>
      </c>
      <c r="B210" s="11" t="s">
        <v>10</v>
      </c>
      <c r="C210" s="10">
        <v>336</v>
      </c>
      <c r="D210" s="21" t="s">
        <v>166</v>
      </c>
      <c r="E210" s="13">
        <v>500</v>
      </c>
      <c r="F210" s="395">
        <f t="shared" si="8"/>
        <v>0</v>
      </c>
      <c r="G210" s="13">
        <v>500</v>
      </c>
      <c r="H210" s="396">
        <f t="shared" si="7"/>
        <v>-500</v>
      </c>
      <c r="I210" s="399">
        <v>0</v>
      </c>
    </row>
    <row r="211" spans="1:9" ht="15">
      <c r="A211" s="212">
        <v>13</v>
      </c>
      <c r="B211" s="11" t="s">
        <v>10</v>
      </c>
      <c r="C211" s="10">
        <v>337</v>
      </c>
      <c r="D211" s="21" t="s">
        <v>62</v>
      </c>
      <c r="E211" s="14">
        <v>400</v>
      </c>
      <c r="F211" s="395">
        <f t="shared" si="8"/>
        <v>0</v>
      </c>
      <c r="G211" s="14">
        <v>400</v>
      </c>
      <c r="H211" s="396">
        <f t="shared" si="7"/>
        <v>-400</v>
      </c>
      <c r="I211" s="397">
        <v>0</v>
      </c>
    </row>
    <row r="212" spans="1:9" ht="15">
      <c r="A212" s="212">
        <v>14</v>
      </c>
      <c r="B212" s="11" t="s">
        <v>10</v>
      </c>
      <c r="C212" s="10">
        <v>337</v>
      </c>
      <c r="D212" s="17" t="s">
        <v>63</v>
      </c>
      <c r="E212" s="13">
        <v>50</v>
      </c>
      <c r="F212" s="395">
        <f t="shared" si="8"/>
        <v>0</v>
      </c>
      <c r="G212" s="13">
        <v>50</v>
      </c>
      <c r="H212" s="396">
        <f t="shared" si="7"/>
        <v>-50</v>
      </c>
      <c r="I212" s="397">
        <v>0</v>
      </c>
    </row>
    <row r="213" spans="1:9" s="37" customFormat="1" ht="15">
      <c r="A213" s="212">
        <v>15</v>
      </c>
      <c r="B213" s="11" t="s">
        <v>10</v>
      </c>
      <c r="C213" s="10">
        <v>337</v>
      </c>
      <c r="D213" s="21" t="s">
        <v>30</v>
      </c>
      <c r="E213" s="14">
        <v>10</v>
      </c>
      <c r="F213" s="395">
        <f t="shared" si="8"/>
        <v>0</v>
      </c>
      <c r="G213" s="14">
        <v>10</v>
      </c>
      <c r="H213" s="396">
        <f t="shared" si="7"/>
        <v>40</v>
      </c>
      <c r="I213" s="397">
        <v>50</v>
      </c>
    </row>
    <row r="214" spans="1:9" ht="14.25" customHeight="1">
      <c r="A214" s="212">
        <v>16</v>
      </c>
      <c r="B214" s="11" t="s">
        <v>10</v>
      </c>
      <c r="C214" s="10">
        <v>337</v>
      </c>
      <c r="D214" s="21" t="s">
        <v>64</v>
      </c>
      <c r="E214" s="14">
        <v>8</v>
      </c>
      <c r="F214" s="395">
        <f t="shared" si="8"/>
        <v>0</v>
      </c>
      <c r="G214" s="14">
        <v>8</v>
      </c>
      <c r="H214" s="396">
        <f t="shared" si="7"/>
        <v>-8</v>
      </c>
      <c r="I214" s="399">
        <v>0</v>
      </c>
    </row>
    <row r="215" spans="1:9" s="37" customFormat="1" ht="14.25" customHeight="1">
      <c r="A215" s="212">
        <v>17</v>
      </c>
      <c r="B215" s="11" t="s">
        <v>10</v>
      </c>
      <c r="C215" s="10">
        <v>337</v>
      </c>
      <c r="D215" s="21" t="s">
        <v>65</v>
      </c>
      <c r="E215" s="14">
        <v>150</v>
      </c>
      <c r="F215" s="395">
        <f t="shared" si="8"/>
        <v>0</v>
      </c>
      <c r="G215" s="14">
        <v>150</v>
      </c>
      <c r="H215" s="396">
        <f t="shared" si="7"/>
        <v>-150</v>
      </c>
      <c r="I215" s="399">
        <v>0</v>
      </c>
    </row>
    <row r="216" spans="1:9" ht="14.25" customHeight="1">
      <c r="A216" s="212">
        <v>18</v>
      </c>
      <c r="B216" s="11" t="s">
        <v>10</v>
      </c>
      <c r="C216" s="10">
        <v>337</v>
      </c>
      <c r="D216" s="17" t="s">
        <v>66</v>
      </c>
      <c r="E216" s="14">
        <v>304</v>
      </c>
      <c r="F216" s="395">
        <f t="shared" si="8"/>
        <v>0</v>
      </c>
      <c r="G216" s="14">
        <v>304</v>
      </c>
      <c r="H216" s="396">
        <f t="shared" si="7"/>
        <v>-35</v>
      </c>
      <c r="I216" s="399">
        <v>269</v>
      </c>
    </row>
    <row r="217" spans="1:9" s="1" customFormat="1" ht="15">
      <c r="A217" s="212">
        <v>19</v>
      </c>
      <c r="B217" s="11" t="s">
        <v>10</v>
      </c>
      <c r="C217" s="10">
        <v>337</v>
      </c>
      <c r="D217" s="17" t="s">
        <v>356</v>
      </c>
      <c r="E217" s="14">
        <v>38</v>
      </c>
      <c r="F217" s="395">
        <f t="shared" si="8"/>
        <v>0</v>
      </c>
      <c r="G217" s="14">
        <v>38</v>
      </c>
      <c r="H217" s="396">
        <f t="shared" si="7"/>
        <v>303</v>
      </c>
      <c r="I217" s="399">
        <v>341</v>
      </c>
    </row>
    <row r="218" spans="1:9" ht="15">
      <c r="A218" s="212">
        <v>20</v>
      </c>
      <c r="B218" s="11" t="s">
        <v>10</v>
      </c>
      <c r="C218" s="15">
        <v>33</v>
      </c>
      <c r="D218" s="18" t="s">
        <v>637</v>
      </c>
      <c r="E218" s="22">
        <f>SUM(E206:E217)</f>
        <v>2225</v>
      </c>
      <c r="F218" s="467">
        <f t="shared" si="8"/>
        <v>0</v>
      </c>
      <c r="G218" s="22">
        <f>SUM(G206:G217)</f>
        <v>2225</v>
      </c>
      <c r="H218" s="426">
        <f>SUM(H206:H217)</f>
        <v>-1379</v>
      </c>
      <c r="I218" s="426">
        <f>SUM(I206:I217)</f>
        <v>846</v>
      </c>
    </row>
    <row r="219" spans="1:9" ht="15">
      <c r="A219" s="212">
        <v>21</v>
      </c>
      <c r="B219" s="11" t="s">
        <v>10</v>
      </c>
      <c r="C219" s="10">
        <v>351</v>
      </c>
      <c r="D219" s="17" t="s">
        <v>17</v>
      </c>
      <c r="E219" s="13">
        <v>517</v>
      </c>
      <c r="F219" s="395">
        <f t="shared" si="8"/>
        <v>0</v>
      </c>
      <c r="G219" s="13">
        <v>517</v>
      </c>
      <c r="H219" s="396">
        <f t="shared" si="7"/>
        <v>-315</v>
      </c>
      <c r="I219" s="399">
        <v>202</v>
      </c>
    </row>
    <row r="220" spans="1:9" ht="15">
      <c r="A220" s="212">
        <v>22</v>
      </c>
      <c r="B220" s="11" t="s">
        <v>10</v>
      </c>
      <c r="C220" s="15">
        <v>35</v>
      </c>
      <c r="D220" s="43" t="s">
        <v>638</v>
      </c>
      <c r="E220" s="22">
        <f>SUM(E219:E219)</f>
        <v>517</v>
      </c>
      <c r="F220" s="467">
        <f t="shared" si="8"/>
        <v>0</v>
      </c>
      <c r="G220" s="22">
        <f>SUM(G219)</f>
        <v>517</v>
      </c>
      <c r="H220" s="405">
        <f t="shared" si="7"/>
        <v>-315</v>
      </c>
      <c r="I220" s="426">
        <f>SUM(I219)</f>
        <v>202</v>
      </c>
    </row>
    <row r="221" spans="1:9" ht="12.75">
      <c r="A221" s="212">
        <v>23</v>
      </c>
      <c r="B221" s="11" t="s">
        <v>10</v>
      </c>
      <c r="C221" s="15">
        <v>3</v>
      </c>
      <c r="D221" s="18" t="s">
        <v>639</v>
      </c>
      <c r="E221" s="22">
        <f>SUM(E205+E218+E220)</f>
        <v>2922</v>
      </c>
      <c r="F221" s="467">
        <f t="shared" si="8"/>
        <v>0</v>
      </c>
      <c r="G221" s="22">
        <f>SUM(G205+G218+G220)</f>
        <v>2922</v>
      </c>
      <c r="H221" s="244">
        <f>SUM(H205+H218+H220)</f>
        <v>-1628</v>
      </c>
      <c r="I221" s="244">
        <f>SUM(I205+I218+I220)</f>
        <v>1294</v>
      </c>
    </row>
    <row r="222" spans="1:9" ht="15">
      <c r="A222" s="212">
        <v>24</v>
      </c>
      <c r="B222" s="11" t="s">
        <v>10</v>
      </c>
      <c r="C222" s="229">
        <v>61</v>
      </c>
      <c r="D222" s="245" t="s">
        <v>1008</v>
      </c>
      <c r="E222" s="231"/>
      <c r="F222" s="395">
        <f t="shared" si="8"/>
        <v>2404</v>
      </c>
      <c r="G222" s="246">
        <v>2404</v>
      </c>
      <c r="H222" s="396">
        <f t="shared" si="7"/>
        <v>0</v>
      </c>
      <c r="I222" s="399">
        <v>2404</v>
      </c>
    </row>
    <row r="223" spans="1:9" ht="15">
      <c r="A223" s="212">
        <v>25</v>
      </c>
      <c r="B223" s="11" t="s">
        <v>10</v>
      </c>
      <c r="C223" s="229">
        <v>67</v>
      </c>
      <c r="D223" s="245" t="s">
        <v>1009</v>
      </c>
      <c r="E223" s="231"/>
      <c r="F223" s="395">
        <f t="shared" si="8"/>
        <v>649</v>
      </c>
      <c r="G223" s="246">
        <v>649</v>
      </c>
      <c r="H223" s="396">
        <f t="shared" si="7"/>
        <v>0</v>
      </c>
      <c r="I223" s="399">
        <v>649</v>
      </c>
    </row>
    <row r="224" spans="1:9" ht="15">
      <c r="A224" s="212">
        <v>26</v>
      </c>
      <c r="B224" s="11" t="s">
        <v>10</v>
      </c>
      <c r="C224" s="233">
        <v>6</v>
      </c>
      <c r="D224" s="247" t="s">
        <v>1010</v>
      </c>
      <c r="E224" s="235"/>
      <c r="F224" s="467">
        <f t="shared" si="8"/>
        <v>3053</v>
      </c>
      <c r="G224" s="244">
        <f>SUM(G222:G223)</f>
        <v>3053</v>
      </c>
      <c r="H224" s="405">
        <f t="shared" si="7"/>
        <v>0</v>
      </c>
      <c r="I224" s="404">
        <f>SUM(I222:I223)</f>
        <v>3053</v>
      </c>
    </row>
    <row r="225" spans="1:9" ht="12.75">
      <c r="A225" s="731">
        <v>27</v>
      </c>
      <c r="B225" s="737" t="s">
        <v>22</v>
      </c>
      <c r="C225" s="738"/>
      <c r="D225" s="739"/>
      <c r="E225" s="766">
        <f>E200+E202+E221+E224</f>
        <v>2922</v>
      </c>
      <c r="F225" s="767">
        <f>F200+F202+F221+F224</f>
        <v>3252</v>
      </c>
      <c r="G225" s="766">
        <f>G200+G202+G221+G224</f>
        <v>6174</v>
      </c>
      <c r="H225" s="766">
        <f>H200+H202+H221+H224</f>
        <v>-1328</v>
      </c>
      <c r="I225" s="766">
        <f>I200+I202+I221+I224</f>
        <v>4846</v>
      </c>
    </row>
    <row r="226" spans="1:9" ht="12.75">
      <c r="A226" s="732"/>
      <c r="B226" s="740"/>
      <c r="C226" s="741"/>
      <c r="D226" s="742"/>
      <c r="E226" s="766"/>
      <c r="F226" s="767"/>
      <c r="G226" s="766"/>
      <c r="H226" s="766"/>
      <c r="I226" s="766"/>
    </row>
    <row r="227" spans="1:9" ht="15">
      <c r="A227" s="36"/>
      <c r="B227" s="2"/>
      <c r="C227" s="34"/>
      <c r="D227" s="28"/>
      <c r="E227" s="35"/>
      <c r="F227" s="428"/>
      <c r="G227" s="35"/>
      <c r="H227" s="439"/>
      <c r="I227" s="440"/>
    </row>
    <row r="228" spans="1:9" ht="15">
      <c r="A228" s="36"/>
      <c r="B228" s="2"/>
      <c r="C228" s="1"/>
      <c r="D228" s="3" t="s">
        <v>67</v>
      </c>
      <c r="E228" s="4"/>
      <c r="F228" s="389"/>
      <c r="G228" s="4"/>
      <c r="H228" s="439"/>
      <c r="I228" s="440"/>
    </row>
    <row r="229" spans="1:9" ht="15">
      <c r="A229" s="1"/>
      <c r="B229" s="2"/>
      <c r="C229" s="1"/>
      <c r="D229" s="3" t="s">
        <v>68</v>
      </c>
      <c r="E229" s="4"/>
      <c r="F229" s="389"/>
      <c r="G229" s="4"/>
      <c r="H229" s="439"/>
      <c r="I229" s="440"/>
    </row>
    <row r="230" spans="1:9" ht="15">
      <c r="A230" s="1"/>
      <c r="B230" s="2"/>
      <c r="C230" s="1"/>
      <c r="D230" s="3"/>
      <c r="E230" s="7" t="s">
        <v>353</v>
      </c>
      <c r="F230" s="393"/>
      <c r="G230" s="7"/>
      <c r="H230" s="439"/>
      <c r="I230" s="440"/>
    </row>
    <row r="231" spans="1:9" ht="15">
      <c r="A231" s="731" t="s">
        <v>354</v>
      </c>
      <c r="B231" s="730" t="s">
        <v>3</v>
      </c>
      <c r="C231" s="730"/>
      <c r="D231" s="8" t="s">
        <v>4</v>
      </c>
      <c r="E231" s="9" t="s">
        <v>5</v>
      </c>
      <c r="F231" s="395" t="s">
        <v>1054</v>
      </c>
      <c r="G231" s="9" t="s">
        <v>7</v>
      </c>
      <c r="H231" s="396" t="s">
        <v>357</v>
      </c>
      <c r="I231" s="397" t="s">
        <v>720</v>
      </c>
    </row>
    <row r="232" spans="1:9" ht="15">
      <c r="A232" s="732"/>
      <c r="B232" s="730" t="s">
        <v>8</v>
      </c>
      <c r="C232" s="730"/>
      <c r="D232" s="8" t="s">
        <v>9</v>
      </c>
      <c r="E232" s="9" t="s">
        <v>148</v>
      </c>
      <c r="F232" s="398" t="s">
        <v>1016</v>
      </c>
      <c r="G232" s="9" t="s">
        <v>1000</v>
      </c>
      <c r="H232" s="399" t="s">
        <v>1055</v>
      </c>
      <c r="I232" s="399" t="s">
        <v>1056</v>
      </c>
    </row>
    <row r="233" spans="1:9" ht="15">
      <c r="A233" s="10">
        <v>1</v>
      </c>
      <c r="B233" s="54" t="s">
        <v>10</v>
      </c>
      <c r="C233" s="10">
        <v>506</v>
      </c>
      <c r="D233" s="31" t="s">
        <v>69</v>
      </c>
      <c r="E233" s="13">
        <v>318</v>
      </c>
      <c r="F233" s="425"/>
      <c r="G233" s="13">
        <v>318</v>
      </c>
      <c r="H233" s="396">
        <v>1</v>
      </c>
      <c r="I233" s="397">
        <v>319</v>
      </c>
    </row>
    <row r="234" spans="1:9" ht="15">
      <c r="A234" s="10">
        <v>2</v>
      </c>
      <c r="B234" s="54" t="s">
        <v>10</v>
      </c>
      <c r="C234" s="15">
        <v>5</v>
      </c>
      <c r="D234" s="26" t="s">
        <v>640</v>
      </c>
      <c r="E234" s="56">
        <f>SUM(E233)</f>
        <v>318</v>
      </c>
      <c r="F234" s="468"/>
      <c r="G234" s="56">
        <f>SUM(G233)</f>
        <v>318</v>
      </c>
      <c r="H234" s="469">
        <v>1</v>
      </c>
      <c r="I234" s="426">
        <f>SUM(I233)</f>
        <v>319</v>
      </c>
    </row>
    <row r="235" spans="1:9" ht="12.75">
      <c r="A235" s="744">
        <v>3</v>
      </c>
      <c r="B235" s="765" t="s">
        <v>641</v>
      </c>
      <c r="C235" s="765"/>
      <c r="D235" s="765"/>
      <c r="E235" s="754">
        <f>SUM(E234)</f>
        <v>318</v>
      </c>
      <c r="F235" s="756">
        <v>0</v>
      </c>
      <c r="G235" s="754">
        <f>SUM(G234)</f>
        <v>318</v>
      </c>
      <c r="H235" s="768">
        <v>1</v>
      </c>
      <c r="I235" s="769">
        <v>319</v>
      </c>
    </row>
    <row r="236" spans="1:9" s="37" customFormat="1" ht="12.75">
      <c r="A236" s="745"/>
      <c r="B236" s="765"/>
      <c r="C236" s="765"/>
      <c r="D236" s="765"/>
      <c r="E236" s="755"/>
      <c r="F236" s="757"/>
      <c r="G236" s="755"/>
      <c r="H236" s="768"/>
      <c r="I236" s="769"/>
    </row>
    <row r="237" spans="1:9" ht="15">
      <c r="A237" s="1"/>
      <c r="B237" s="2"/>
      <c r="C237" s="34"/>
      <c r="D237" s="28"/>
      <c r="E237" s="35"/>
      <c r="F237" s="428"/>
      <c r="G237" s="35"/>
      <c r="H237" s="391"/>
      <c r="I237" s="421"/>
    </row>
    <row r="238" spans="2:9" s="1" customFormat="1" ht="15">
      <c r="B238" s="2"/>
      <c r="C238" s="34"/>
      <c r="D238" s="28"/>
      <c r="E238" s="35"/>
      <c r="F238" s="428"/>
      <c r="G238" s="35"/>
      <c r="H238" s="391"/>
      <c r="I238" s="421"/>
    </row>
    <row r="239" spans="1:9" ht="15">
      <c r="A239" s="36"/>
      <c r="B239" s="2"/>
      <c r="C239" s="1"/>
      <c r="D239" s="3" t="s">
        <v>70</v>
      </c>
      <c r="E239" s="4"/>
      <c r="F239" s="389"/>
      <c r="G239" s="4"/>
      <c r="H239" s="470"/>
      <c r="I239" s="471"/>
    </row>
    <row r="240" spans="1:9" s="37" customFormat="1" ht="15">
      <c r="A240" s="1"/>
      <c r="B240" s="2"/>
      <c r="C240" s="1"/>
      <c r="D240" s="3" t="s">
        <v>71</v>
      </c>
      <c r="E240" s="4"/>
      <c r="F240" s="389"/>
      <c r="G240" s="4"/>
      <c r="H240" s="391"/>
      <c r="I240" s="421"/>
    </row>
    <row r="241" spans="1:9" s="37" customFormat="1" ht="15">
      <c r="A241" s="1"/>
      <c r="B241" s="2"/>
      <c r="C241" s="1"/>
      <c r="D241" s="3"/>
      <c r="E241" s="7" t="s">
        <v>353</v>
      </c>
      <c r="F241" s="393"/>
      <c r="G241" s="7"/>
      <c r="H241" s="470"/>
      <c r="I241" s="471"/>
    </row>
    <row r="242" spans="1:9" s="37" customFormat="1" ht="15">
      <c r="A242" s="731" t="s">
        <v>354</v>
      </c>
      <c r="B242" s="730" t="s">
        <v>3</v>
      </c>
      <c r="C242" s="730"/>
      <c r="D242" s="8" t="s">
        <v>4</v>
      </c>
      <c r="E242" s="9" t="s">
        <v>5</v>
      </c>
      <c r="F242" s="395" t="s">
        <v>1054</v>
      </c>
      <c r="G242" s="9" t="s">
        <v>7</v>
      </c>
      <c r="H242" s="396" t="s">
        <v>357</v>
      </c>
      <c r="I242" s="397" t="s">
        <v>720</v>
      </c>
    </row>
    <row r="243" spans="1:9" ht="15">
      <c r="A243" s="732"/>
      <c r="B243" s="730" t="s">
        <v>8</v>
      </c>
      <c r="C243" s="730"/>
      <c r="D243" s="8" t="s">
        <v>9</v>
      </c>
      <c r="E243" s="9" t="s">
        <v>148</v>
      </c>
      <c r="F243" s="398" t="s">
        <v>1016</v>
      </c>
      <c r="G243" s="9" t="s">
        <v>1000</v>
      </c>
      <c r="H243" s="399" t="s">
        <v>1055</v>
      </c>
      <c r="I243" s="399" t="s">
        <v>1056</v>
      </c>
    </row>
    <row r="244" spans="1:9" ht="15">
      <c r="A244" s="10">
        <v>1</v>
      </c>
      <c r="B244" s="11" t="s">
        <v>10</v>
      </c>
      <c r="C244" s="10">
        <v>506</v>
      </c>
      <c r="D244" s="31" t="s">
        <v>72</v>
      </c>
      <c r="E244" s="13">
        <v>200</v>
      </c>
      <c r="F244" s="425"/>
      <c r="G244" s="13">
        <v>200</v>
      </c>
      <c r="H244" s="396">
        <v>-200</v>
      </c>
      <c r="I244" s="397">
        <f>SUM(G244:H244)</f>
        <v>0</v>
      </c>
    </row>
    <row r="245" spans="1:9" ht="15">
      <c r="A245" s="10">
        <v>2</v>
      </c>
      <c r="B245" s="11" t="s">
        <v>10</v>
      </c>
      <c r="C245" s="15">
        <v>5</v>
      </c>
      <c r="D245" s="43" t="s">
        <v>640</v>
      </c>
      <c r="E245" s="56">
        <f>SUM(E244)</f>
        <v>200</v>
      </c>
      <c r="F245" s="468"/>
      <c r="G245" s="56">
        <f>SUM(G244)</f>
        <v>200</v>
      </c>
      <c r="H245" s="405">
        <f>SUM(H244)</f>
        <v>-200</v>
      </c>
      <c r="I245" s="404">
        <f>SUM(I244)</f>
        <v>0</v>
      </c>
    </row>
    <row r="246" spans="1:9" ht="12.75">
      <c r="A246" s="744">
        <v>3</v>
      </c>
      <c r="B246" s="737" t="s">
        <v>641</v>
      </c>
      <c r="C246" s="738"/>
      <c r="D246" s="739"/>
      <c r="E246" s="754">
        <f>SUM(E244:E244)</f>
        <v>200</v>
      </c>
      <c r="F246" s="756">
        <v>0</v>
      </c>
      <c r="G246" s="754">
        <f>SUM(G244:G244)</f>
        <v>200</v>
      </c>
      <c r="H246" s="770">
        <v>-200</v>
      </c>
      <c r="I246" s="771">
        <v>0</v>
      </c>
    </row>
    <row r="247" spans="1:9" ht="12.75">
      <c r="A247" s="745"/>
      <c r="B247" s="740"/>
      <c r="C247" s="741"/>
      <c r="D247" s="742"/>
      <c r="E247" s="755"/>
      <c r="F247" s="757"/>
      <c r="G247" s="755"/>
      <c r="H247" s="770"/>
      <c r="I247" s="771"/>
    </row>
    <row r="248" spans="1:9" ht="15">
      <c r="A248" s="1"/>
      <c r="B248" s="2"/>
      <c r="C248" s="34"/>
      <c r="D248" s="28"/>
      <c r="E248" s="35"/>
      <c r="F248" s="428"/>
      <c r="G248" s="35"/>
      <c r="H248" s="391"/>
      <c r="I248" s="421"/>
    </row>
    <row r="249" spans="1:9" ht="15">
      <c r="A249" s="1"/>
      <c r="B249" s="2"/>
      <c r="C249" s="34"/>
      <c r="D249" s="28"/>
      <c r="E249" s="35"/>
      <c r="F249" s="428"/>
      <c r="G249" s="35"/>
      <c r="H249" s="391"/>
      <c r="I249" s="421"/>
    </row>
    <row r="250" spans="1:9" ht="15">
      <c r="A250" s="1"/>
      <c r="B250" s="2"/>
      <c r="C250" s="34"/>
      <c r="D250" s="28"/>
      <c r="E250" s="35"/>
      <c r="F250" s="428"/>
      <c r="G250" s="35"/>
      <c r="H250" s="391"/>
      <c r="I250" s="421"/>
    </row>
    <row r="251" spans="1:9" ht="15">
      <c r="A251" s="1"/>
      <c r="B251" s="2"/>
      <c r="C251" s="34"/>
      <c r="D251" s="28"/>
      <c r="E251" s="35"/>
      <c r="F251" s="428"/>
      <c r="G251" s="35"/>
      <c r="H251" s="391"/>
      <c r="I251" s="421"/>
    </row>
    <row r="252" spans="1:9" ht="15">
      <c r="A252" s="1"/>
      <c r="B252" s="2"/>
      <c r="C252" s="34"/>
      <c r="D252" s="28"/>
      <c r="E252" s="35"/>
      <c r="F252" s="428"/>
      <c r="G252" s="35"/>
      <c r="H252" s="391"/>
      <c r="I252" s="421"/>
    </row>
    <row r="253" spans="1:9" ht="15">
      <c r="A253" s="1"/>
      <c r="B253" s="2"/>
      <c r="C253" s="34"/>
      <c r="D253" s="28"/>
      <c r="E253" s="35"/>
      <c r="F253" s="428"/>
      <c r="G253" s="35"/>
      <c r="H253" s="391"/>
      <c r="I253" s="421"/>
    </row>
    <row r="254" spans="1:9" ht="15">
      <c r="A254" s="1"/>
      <c r="B254" s="2"/>
      <c r="C254" s="34"/>
      <c r="D254" s="28"/>
      <c r="E254" s="35"/>
      <c r="F254" s="428"/>
      <c r="G254" s="35"/>
      <c r="H254" s="391"/>
      <c r="I254" s="421"/>
    </row>
    <row r="255" spans="1:9" s="37" customFormat="1" ht="15">
      <c r="A255" s="1"/>
      <c r="B255" s="2"/>
      <c r="C255" s="34"/>
      <c r="D255" s="28"/>
      <c r="E255" s="35"/>
      <c r="F255" s="428"/>
      <c r="G255" s="35"/>
      <c r="H255" s="391"/>
      <c r="I255" s="421"/>
    </row>
    <row r="256" spans="1:9" ht="15">
      <c r="A256" s="1"/>
      <c r="B256" s="2"/>
      <c r="C256" s="34"/>
      <c r="D256" s="28"/>
      <c r="E256" s="35"/>
      <c r="F256" s="428"/>
      <c r="G256" s="35"/>
      <c r="H256" s="391"/>
      <c r="I256" s="421"/>
    </row>
    <row r="257" spans="1:9" ht="15">
      <c r="A257" s="1"/>
      <c r="B257" s="2"/>
      <c r="C257" s="34"/>
      <c r="D257" s="28"/>
      <c r="E257" s="35"/>
      <c r="F257" s="428"/>
      <c r="G257" s="35"/>
      <c r="H257" s="391"/>
      <c r="I257" s="421"/>
    </row>
    <row r="258" spans="1:9" ht="15">
      <c r="A258" s="1"/>
      <c r="B258" s="2"/>
      <c r="C258" s="34"/>
      <c r="D258" s="28"/>
      <c r="E258" s="35"/>
      <c r="F258" s="428"/>
      <c r="G258" s="35"/>
      <c r="H258" s="391"/>
      <c r="I258" s="421"/>
    </row>
    <row r="259" spans="1:9" ht="15">
      <c r="A259" s="1"/>
      <c r="B259" s="2"/>
      <c r="C259" s="34"/>
      <c r="D259" s="28"/>
      <c r="E259" s="35"/>
      <c r="F259" s="428"/>
      <c r="G259" s="35"/>
      <c r="H259" s="391"/>
      <c r="I259" s="421"/>
    </row>
    <row r="260" spans="1:9" ht="15">
      <c r="A260" s="1"/>
      <c r="B260" s="2"/>
      <c r="C260" s="34"/>
      <c r="D260" s="28"/>
      <c r="E260" s="35"/>
      <c r="F260" s="428"/>
      <c r="G260" s="35"/>
      <c r="H260" s="391"/>
      <c r="I260" s="421"/>
    </row>
    <row r="261" spans="1:9" ht="15">
      <c r="A261" s="1"/>
      <c r="B261" s="2"/>
      <c r="C261" s="34"/>
      <c r="D261" s="28"/>
      <c r="E261" s="35"/>
      <c r="F261" s="428"/>
      <c r="G261" s="35"/>
      <c r="H261" s="391"/>
      <c r="I261" s="421"/>
    </row>
    <row r="262" spans="1:9" ht="15">
      <c r="A262" s="1"/>
      <c r="B262" s="2"/>
      <c r="C262" s="34"/>
      <c r="D262" s="28"/>
      <c r="E262" s="35"/>
      <c r="F262" s="428"/>
      <c r="G262" s="35"/>
      <c r="H262" s="391"/>
      <c r="I262" s="421"/>
    </row>
    <row r="263" spans="1:9" ht="15">
      <c r="A263" s="1"/>
      <c r="B263" s="2"/>
      <c r="C263" s="34"/>
      <c r="D263" s="28"/>
      <c r="E263" s="35"/>
      <c r="F263" s="428"/>
      <c r="G263" s="35"/>
      <c r="H263" s="391"/>
      <c r="I263" s="421"/>
    </row>
    <row r="264" spans="1:9" ht="15">
      <c r="A264" s="1"/>
      <c r="B264" s="2"/>
      <c r="C264" s="34"/>
      <c r="D264" s="28"/>
      <c r="E264" s="35"/>
      <c r="F264" s="428"/>
      <c r="G264" s="35"/>
      <c r="H264" s="391"/>
      <c r="I264" s="421"/>
    </row>
    <row r="265" spans="1:9" ht="15">
      <c r="A265" s="1"/>
      <c r="B265" s="2"/>
      <c r="C265" s="34"/>
      <c r="D265" s="28"/>
      <c r="E265" s="35"/>
      <c r="F265" s="428"/>
      <c r="G265" s="35"/>
      <c r="H265" s="391"/>
      <c r="I265" s="421"/>
    </row>
    <row r="266" spans="1:9" ht="15">
      <c r="A266" s="1"/>
      <c r="B266" s="2"/>
      <c r="C266" s="34"/>
      <c r="D266" s="28"/>
      <c r="E266" s="35"/>
      <c r="F266" s="428"/>
      <c r="G266" s="35"/>
      <c r="H266" s="391"/>
      <c r="I266" s="421"/>
    </row>
    <row r="267" spans="1:9" ht="15">
      <c r="A267" s="1"/>
      <c r="B267" s="2"/>
      <c r="C267" s="34"/>
      <c r="D267" s="28"/>
      <c r="E267" s="35"/>
      <c r="F267" s="428"/>
      <c r="G267" s="35"/>
      <c r="H267" s="391"/>
      <c r="I267" s="421"/>
    </row>
    <row r="268" spans="1:9" ht="15">
      <c r="A268" s="1"/>
      <c r="B268" s="2"/>
      <c r="C268" s="34"/>
      <c r="D268" s="28"/>
      <c r="E268" s="35"/>
      <c r="F268" s="428"/>
      <c r="G268" s="35"/>
      <c r="H268" s="391"/>
      <c r="I268" s="421"/>
    </row>
    <row r="269" spans="1:9" ht="15">
      <c r="A269" s="1"/>
      <c r="B269" s="2"/>
      <c r="C269" s="34"/>
      <c r="D269" s="28"/>
      <c r="E269" s="35"/>
      <c r="F269" s="428"/>
      <c r="G269" s="35"/>
      <c r="H269" s="391"/>
      <c r="I269" s="421"/>
    </row>
    <row r="270" spans="1:9" ht="15">
      <c r="A270" s="1"/>
      <c r="B270" s="2"/>
      <c r="C270" s="34"/>
      <c r="D270" s="28"/>
      <c r="E270" s="35"/>
      <c r="F270" s="428"/>
      <c r="G270" s="35"/>
      <c r="H270" s="391"/>
      <c r="I270" s="421"/>
    </row>
    <row r="271" spans="1:9" ht="15">
      <c r="A271" s="1"/>
      <c r="B271" s="2"/>
      <c r="C271" s="34"/>
      <c r="D271" s="28"/>
      <c r="E271" s="35"/>
      <c r="F271" s="428"/>
      <c r="G271" s="35"/>
      <c r="H271" s="391"/>
      <c r="I271" s="421"/>
    </row>
    <row r="272" spans="1:9" ht="15">
      <c r="A272" s="1"/>
      <c r="B272" s="2"/>
      <c r="C272" s="34"/>
      <c r="D272" s="28"/>
      <c r="E272" s="35"/>
      <c r="F272" s="428"/>
      <c r="G272" s="35"/>
      <c r="H272" s="391"/>
      <c r="I272" s="421"/>
    </row>
    <row r="273" spans="1:9" ht="15">
      <c r="A273" s="36"/>
      <c r="B273" s="2"/>
      <c r="C273" s="49"/>
      <c r="D273" s="57" t="s">
        <v>73</v>
      </c>
      <c r="E273" s="58"/>
      <c r="F273" s="472"/>
      <c r="G273" s="58"/>
      <c r="H273" s="391"/>
      <c r="I273" s="421"/>
    </row>
    <row r="274" spans="1:9" ht="15">
      <c r="A274" s="49"/>
      <c r="B274" s="2"/>
      <c r="C274" s="49"/>
      <c r="D274" s="57" t="s">
        <v>74</v>
      </c>
      <c r="E274" s="59"/>
      <c r="F274" s="473"/>
      <c r="G274" s="59"/>
      <c r="H274" s="391"/>
      <c r="I274" s="421"/>
    </row>
    <row r="275" spans="1:9" ht="15">
      <c r="A275" s="1"/>
      <c r="B275" s="2"/>
      <c r="C275" s="49"/>
      <c r="D275" s="57"/>
      <c r="E275" s="7" t="s">
        <v>353</v>
      </c>
      <c r="F275" s="393"/>
      <c r="G275" s="7"/>
      <c r="H275" s="391"/>
      <c r="I275" s="421"/>
    </row>
    <row r="276" spans="1:9" ht="15">
      <c r="A276" s="731" t="s">
        <v>354</v>
      </c>
      <c r="B276" s="730" t="s">
        <v>3</v>
      </c>
      <c r="C276" s="730"/>
      <c r="D276" s="8" t="s">
        <v>4</v>
      </c>
      <c r="E276" s="9" t="s">
        <v>5</v>
      </c>
      <c r="F276" s="395" t="s">
        <v>1054</v>
      </c>
      <c r="G276" s="9" t="s">
        <v>7</v>
      </c>
      <c r="H276" s="396" t="s">
        <v>357</v>
      </c>
      <c r="I276" s="397" t="s">
        <v>720</v>
      </c>
    </row>
    <row r="277" spans="1:9" ht="15">
      <c r="A277" s="732"/>
      <c r="B277" s="730" t="s">
        <v>8</v>
      </c>
      <c r="C277" s="730"/>
      <c r="D277" s="8" t="s">
        <v>9</v>
      </c>
      <c r="E277" s="9" t="s">
        <v>148</v>
      </c>
      <c r="F277" s="398" t="s">
        <v>1016</v>
      </c>
      <c r="G277" s="9" t="s">
        <v>1000</v>
      </c>
      <c r="H277" s="399" t="s">
        <v>1055</v>
      </c>
      <c r="I277" s="399" t="s">
        <v>1056</v>
      </c>
    </row>
    <row r="278" spans="1:9" ht="15">
      <c r="A278" s="10">
        <v>1</v>
      </c>
      <c r="B278" s="11" t="s">
        <v>10</v>
      </c>
      <c r="C278" s="10">
        <v>512</v>
      </c>
      <c r="D278" s="38" t="s">
        <v>75</v>
      </c>
      <c r="E278" s="60">
        <v>836</v>
      </c>
      <c r="F278" s="474"/>
      <c r="G278" s="60">
        <v>836</v>
      </c>
      <c r="H278" s="396"/>
      <c r="I278" s="397">
        <v>836</v>
      </c>
    </row>
    <row r="279" spans="1:9" ht="15">
      <c r="A279" s="61">
        <v>2</v>
      </c>
      <c r="B279" s="11" t="s">
        <v>10</v>
      </c>
      <c r="C279" s="15">
        <v>51</v>
      </c>
      <c r="D279" s="25" t="s">
        <v>642</v>
      </c>
      <c r="E279" s="62">
        <f>SUM(E278)</f>
        <v>836</v>
      </c>
      <c r="F279" s="475"/>
      <c r="G279" s="62">
        <f>SUM(G278)</f>
        <v>836</v>
      </c>
      <c r="H279" s="405"/>
      <c r="I279" s="404">
        <f>SUM(I278)</f>
        <v>836</v>
      </c>
    </row>
    <row r="280" spans="1:9" ht="15">
      <c r="A280" s="10">
        <v>3</v>
      </c>
      <c r="B280" s="11" t="s">
        <v>10</v>
      </c>
      <c r="C280" s="10">
        <v>11011</v>
      </c>
      <c r="D280" s="63" t="s">
        <v>152</v>
      </c>
      <c r="E280" s="64">
        <v>1789</v>
      </c>
      <c r="F280" s="476"/>
      <c r="G280" s="64">
        <v>1789</v>
      </c>
      <c r="H280" s="396">
        <f>I280-G280</f>
        <v>-42</v>
      </c>
      <c r="I280" s="477">
        <v>1747</v>
      </c>
    </row>
    <row r="281" spans="1:9" ht="12.75">
      <c r="A281" s="61">
        <v>4</v>
      </c>
      <c r="B281" s="11" t="s">
        <v>10</v>
      </c>
      <c r="C281" s="10">
        <v>11011</v>
      </c>
      <c r="D281" s="63" t="s">
        <v>153</v>
      </c>
      <c r="E281" s="64">
        <v>180</v>
      </c>
      <c r="F281" s="476"/>
      <c r="G281" s="64">
        <v>180</v>
      </c>
      <c r="H281" s="396">
        <f>I281-G281</f>
        <v>0</v>
      </c>
      <c r="I281" s="396">
        <v>180</v>
      </c>
    </row>
    <row r="282" spans="1:9" ht="15">
      <c r="A282" s="10">
        <v>5</v>
      </c>
      <c r="B282" s="11" t="s">
        <v>10</v>
      </c>
      <c r="C282" s="10">
        <v>11011</v>
      </c>
      <c r="D282" s="63" t="s">
        <v>151</v>
      </c>
      <c r="E282" s="64">
        <v>435</v>
      </c>
      <c r="F282" s="476"/>
      <c r="G282" s="64">
        <v>435</v>
      </c>
      <c r="H282" s="396">
        <f>I282-G282</f>
        <v>0</v>
      </c>
      <c r="I282" s="478">
        <v>435</v>
      </c>
    </row>
    <row r="283" spans="1:9" ht="15">
      <c r="A283" s="61">
        <v>6</v>
      </c>
      <c r="B283" s="11" t="s">
        <v>10</v>
      </c>
      <c r="C283" s="10">
        <v>1107</v>
      </c>
      <c r="D283" s="63" t="s">
        <v>76</v>
      </c>
      <c r="E283" s="64">
        <v>60</v>
      </c>
      <c r="F283" s="476"/>
      <c r="G283" s="64">
        <v>60</v>
      </c>
      <c r="H283" s="396">
        <f>I283-G283</f>
        <v>-5</v>
      </c>
      <c r="I283" s="397">
        <v>55</v>
      </c>
    </row>
    <row r="284" spans="1:9" ht="15">
      <c r="A284" s="10">
        <v>7</v>
      </c>
      <c r="B284" s="11" t="s">
        <v>10</v>
      </c>
      <c r="C284" s="10">
        <v>1109</v>
      </c>
      <c r="D284" s="63" t="s">
        <v>77</v>
      </c>
      <c r="E284" s="64">
        <v>30</v>
      </c>
      <c r="F284" s="476"/>
      <c r="G284" s="64">
        <v>30</v>
      </c>
      <c r="H284" s="396">
        <f aca="true" t="shared" si="9" ref="H284:H310">I284-G284</f>
        <v>-11</v>
      </c>
      <c r="I284" s="397">
        <v>19</v>
      </c>
    </row>
    <row r="285" spans="1:9" ht="15">
      <c r="A285" s="61">
        <v>8</v>
      </c>
      <c r="B285" s="11" t="s">
        <v>10</v>
      </c>
      <c r="C285" s="10">
        <v>1110</v>
      </c>
      <c r="D285" s="63" t="s">
        <v>78</v>
      </c>
      <c r="E285" s="64">
        <v>12</v>
      </c>
      <c r="F285" s="476"/>
      <c r="G285" s="64">
        <v>12</v>
      </c>
      <c r="H285" s="396">
        <f t="shared" si="9"/>
        <v>2</v>
      </c>
      <c r="I285" s="397">
        <v>14</v>
      </c>
    </row>
    <row r="286" spans="1:9" ht="15">
      <c r="A286" s="61">
        <v>9</v>
      </c>
      <c r="B286" s="11" t="s">
        <v>10</v>
      </c>
      <c r="C286" s="10">
        <v>11013</v>
      </c>
      <c r="D286" s="63" t="s">
        <v>1003</v>
      </c>
      <c r="E286" s="64"/>
      <c r="F286" s="476"/>
      <c r="G286" s="64">
        <v>0</v>
      </c>
      <c r="H286" s="396">
        <f t="shared" si="9"/>
        <v>0</v>
      </c>
      <c r="I286" s="455"/>
    </row>
    <row r="287" spans="1:9" ht="15">
      <c r="A287" s="61">
        <v>10</v>
      </c>
      <c r="B287" s="11" t="s">
        <v>10</v>
      </c>
      <c r="C287" s="10">
        <v>122</v>
      </c>
      <c r="D287" s="63" t="s">
        <v>106</v>
      </c>
      <c r="E287" s="64"/>
      <c r="F287" s="476">
        <v>20</v>
      </c>
      <c r="G287" s="64">
        <v>20</v>
      </c>
      <c r="H287" s="396">
        <f t="shared" si="9"/>
        <v>0</v>
      </c>
      <c r="I287" s="397">
        <v>20</v>
      </c>
    </row>
    <row r="288" spans="1:9" ht="15">
      <c r="A288" s="10">
        <v>11</v>
      </c>
      <c r="B288" s="11" t="s">
        <v>10</v>
      </c>
      <c r="C288" s="15">
        <v>11</v>
      </c>
      <c r="D288" s="65" t="s">
        <v>643</v>
      </c>
      <c r="E288" s="62">
        <f>SUM(E280:E285)</f>
        <v>2506</v>
      </c>
      <c r="F288" s="475">
        <v>20</v>
      </c>
      <c r="G288" s="62">
        <f>SUM(G280:G287)</f>
        <v>2526</v>
      </c>
      <c r="H288" s="404">
        <f>SUM(H280:H287)</f>
        <v>-56</v>
      </c>
      <c r="I288" s="404">
        <f>SUM(I280:I287)</f>
        <v>2470</v>
      </c>
    </row>
    <row r="289" spans="1:9" ht="15">
      <c r="A289" s="61">
        <v>12</v>
      </c>
      <c r="B289" s="11" t="s">
        <v>10</v>
      </c>
      <c r="C289" s="10">
        <v>2</v>
      </c>
      <c r="D289" s="17" t="s">
        <v>605</v>
      </c>
      <c r="E289" s="64">
        <v>649</v>
      </c>
      <c r="F289" s="476">
        <v>-20</v>
      </c>
      <c r="G289" s="64">
        <f>SUM(E289:F289)</f>
        <v>629</v>
      </c>
      <c r="H289" s="396">
        <f t="shared" si="9"/>
        <v>14</v>
      </c>
      <c r="I289" s="397">
        <v>643</v>
      </c>
    </row>
    <row r="290" spans="1:9" s="1" customFormat="1" ht="15">
      <c r="A290" s="10">
        <v>13</v>
      </c>
      <c r="B290" s="11" t="s">
        <v>10</v>
      </c>
      <c r="C290" s="10">
        <v>2</v>
      </c>
      <c r="D290" s="63" t="s">
        <v>79</v>
      </c>
      <c r="E290" s="60">
        <f>SUM(E283*1.19*0.14)</f>
        <v>9.996</v>
      </c>
      <c r="F290" s="474"/>
      <c r="G290" s="60">
        <f>SUM(G283*1.19*0.14)</f>
        <v>9.996</v>
      </c>
      <c r="H290" s="396">
        <f t="shared" si="9"/>
        <v>1.0039999999999996</v>
      </c>
      <c r="I290" s="397">
        <v>11</v>
      </c>
    </row>
    <row r="291" spans="1:9" ht="15">
      <c r="A291" s="61">
        <v>14</v>
      </c>
      <c r="B291" s="11" t="s">
        <v>10</v>
      </c>
      <c r="C291" s="10">
        <v>2</v>
      </c>
      <c r="D291" s="17" t="s">
        <v>80</v>
      </c>
      <c r="E291" s="60">
        <f>SUM(E283*1.19*0.16)</f>
        <v>11.424</v>
      </c>
      <c r="F291" s="474"/>
      <c r="G291" s="60">
        <f>SUM(G283*1.19*0.16)</f>
        <v>11.424</v>
      </c>
      <c r="H291" s="396">
        <f t="shared" si="9"/>
        <v>-1.4239999999999995</v>
      </c>
      <c r="I291" s="455">
        <v>10</v>
      </c>
    </row>
    <row r="292" spans="1:9" ht="15">
      <c r="A292" s="10">
        <v>15</v>
      </c>
      <c r="B292" s="11" t="s">
        <v>10</v>
      </c>
      <c r="C292" s="15">
        <v>2</v>
      </c>
      <c r="D292" s="65" t="s">
        <v>644</v>
      </c>
      <c r="E292" s="62">
        <f>SUM(E289:E291)</f>
        <v>670.42</v>
      </c>
      <c r="F292" s="475">
        <v>-20</v>
      </c>
      <c r="G292" s="62">
        <f>SUM(G289:G291)</f>
        <v>650.42</v>
      </c>
      <c r="H292" s="404">
        <f>SUM(H289:H291)</f>
        <v>13.58</v>
      </c>
      <c r="I292" s="404">
        <f>SUM(I289:I291)</f>
        <v>664</v>
      </c>
    </row>
    <row r="293" spans="1:9" ht="15">
      <c r="A293" s="61">
        <v>16</v>
      </c>
      <c r="B293" s="11" t="s">
        <v>10</v>
      </c>
      <c r="C293" s="10">
        <v>311</v>
      </c>
      <c r="D293" s="17" t="s">
        <v>81</v>
      </c>
      <c r="E293" s="13">
        <v>15</v>
      </c>
      <c r="F293" s="425"/>
      <c r="G293" s="13">
        <v>15</v>
      </c>
      <c r="H293" s="396">
        <f t="shared" si="9"/>
        <v>-13</v>
      </c>
      <c r="I293" s="397">
        <v>2</v>
      </c>
    </row>
    <row r="294" spans="1:9" ht="15">
      <c r="A294" s="10">
        <v>17</v>
      </c>
      <c r="B294" s="11" t="s">
        <v>10</v>
      </c>
      <c r="C294" s="10">
        <v>312</v>
      </c>
      <c r="D294" s="17" t="s">
        <v>82</v>
      </c>
      <c r="E294" s="13">
        <v>10</v>
      </c>
      <c r="F294" s="425"/>
      <c r="G294" s="13">
        <v>10</v>
      </c>
      <c r="H294" s="396">
        <f t="shared" si="9"/>
        <v>-8</v>
      </c>
      <c r="I294" s="397">
        <v>2</v>
      </c>
    </row>
    <row r="295" spans="1:9" ht="15">
      <c r="A295" s="61">
        <v>18</v>
      </c>
      <c r="B295" s="11" t="s">
        <v>10</v>
      </c>
      <c r="C295" s="10">
        <v>312</v>
      </c>
      <c r="D295" s="17" t="s">
        <v>155</v>
      </c>
      <c r="E295" s="13">
        <v>110</v>
      </c>
      <c r="F295" s="425"/>
      <c r="G295" s="13">
        <v>110</v>
      </c>
      <c r="H295" s="396">
        <f t="shared" si="9"/>
        <v>-79</v>
      </c>
      <c r="I295" s="397">
        <v>31</v>
      </c>
    </row>
    <row r="296" spans="1:9" ht="15">
      <c r="A296" s="10">
        <v>19</v>
      </c>
      <c r="B296" s="11" t="s">
        <v>10</v>
      </c>
      <c r="C296" s="15">
        <v>31</v>
      </c>
      <c r="D296" s="18" t="s">
        <v>645</v>
      </c>
      <c r="E296" s="19">
        <f>SUM(E293:E295)</f>
        <v>135</v>
      </c>
      <c r="F296" s="452"/>
      <c r="G296" s="19">
        <f>SUM(G293:G295)</f>
        <v>135</v>
      </c>
      <c r="H296" s="404">
        <f>SUM(H293:H295)</f>
        <v>-100</v>
      </c>
      <c r="I296" s="404">
        <f>SUM(I293:I295)</f>
        <v>35</v>
      </c>
    </row>
    <row r="297" spans="1:9" ht="15">
      <c r="A297" s="61">
        <v>20</v>
      </c>
      <c r="B297" s="11" t="s">
        <v>10</v>
      </c>
      <c r="C297" s="46">
        <v>321</v>
      </c>
      <c r="D297" s="31" t="s">
        <v>83</v>
      </c>
      <c r="E297" s="14">
        <v>35</v>
      </c>
      <c r="F297" s="400"/>
      <c r="G297" s="14">
        <v>35</v>
      </c>
      <c r="H297" s="396">
        <f t="shared" si="9"/>
        <v>-3</v>
      </c>
      <c r="I297" s="397">
        <v>32</v>
      </c>
    </row>
    <row r="298" spans="1:9" ht="15">
      <c r="A298" s="10">
        <v>21</v>
      </c>
      <c r="B298" s="11" t="s">
        <v>10</v>
      </c>
      <c r="C298" s="10">
        <v>322</v>
      </c>
      <c r="D298" s="31" t="s">
        <v>84</v>
      </c>
      <c r="E298" s="14">
        <v>50</v>
      </c>
      <c r="F298" s="400"/>
      <c r="G298" s="14">
        <v>50</v>
      </c>
      <c r="H298" s="396">
        <f t="shared" si="9"/>
        <v>56</v>
      </c>
      <c r="I298" s="397">
        <v>106</v>
      </c>
    </row>
    <row r="299" spans="1:9" ht="15">
      <c r="A299" s="61">
        <v>22</v>
      </c>
      <c r="B299" s="11" t="s">
        <v>10</v>
      </c>
      <c r="C299" s="15">
        <v>32</v>
      </c>
      <c r="D299" s="18" t="s">
        <v>646</v>
      </c>
      <c r="E299" s="19">
        <f>SUM(E297:E298)</f>
        <v>85</v>
      </c>
      <c r="F299" s="452"/>
      <c r="G299" s="19">
        <f>SUM(G297:G298)</f>
        <v>85</v>
      </c>
      <c r="H299" s="404">
        <f>SUM(H297:H298)</f>
        <v>53</v>
      </c>
      <c r="I299" s="404">
        <f>SUM(I297:I298)</f>
        <v>138</v>
      </c>
    </row>
    <row r="300" spans="1:9" ht="15" customHeight="1">
      <c r="A300" s="10">
        <v>23</v>
      </c>
      <c r="B300" s="11" t="s">
        <v>10</v>
      </c>
      <c r="C300" s="10">
        <v>334</v>
      </c>
      <c r="D300" s="17" t="s">
        <v>85</v>
      </c>
      <c r="E300" s="13">
        <v>50</v>
      </c>
      <c r="F300" s="425"/>
      <c r="G300" s="13">
        <v>50</v>
      </c>
      <c r="H300" s="396">
        <f t="shared" si="9"/>
        <v>-50</v>
      </c>
      <c r="I300" s="397"/>
    </row>
    <row r="301" spans="1:9" ht="15" customHeight="1">
      <c r="A301" s="61">
        <v>24</v>
      </c>
      <c r="B301" s="11" t="s">
        <v>10</v>
      </c>
      <c r="C301" s="10">
        <v>336</v>
      </c>
      <c r="D301" s="17" t="s">
        <v>154</v>
      </c>
      <c r="E301" s="13">
        <v>200</v>
      </c>
      <c r="F301" s="425"/>
      <c r="G301" s="13">
        <v>200</v>
      </c>
      <c r="H301" s="396">
        <f t="shared" si="9"/>
        <v>-167</v>
      </c>
      <c r="I301" s="397">
        <v>33</v>
      </c>
    </row>
    <row r="302" spans="1:9" ht="15" customHeight="1">
      <c r="A302" s="10">
        <v>25</v>
      </c>
      <c r="B302" s="11" t="s">
        <v>10</v>
      </c>
      <c r="C302" s="10">
        <v>337</v>
      </c>
      <c r="D302" s="17" t="s">
        <v>86</v>
      </c>
      <c r="E302" s="13">
        <v>10</v>
      </c>
      <c r="F302" s="425"/>
      <c r="G302" s="13">
        <v>10</v>
      </c>
      <c r="H302" s="396">
        <f t="shared" si="9"/>
        <v>0</v>
      </c>
      <c r="I302" s="397">
        <v>10</v>
      </c>
    </row>
    <row r="303" spans="1:9" ht="15" customHeight="1">
      <c r="A303" s="61">
        <v>26</v>
      </c>
      <c r="B303" s="11" t="s">
        <v>10</v>
      </c>
      <c r="C303" s="15">
        <v>33</v>
      </c>
      <c r="D303" s="18" t="s">
        <v>647</v>
      </c>
      <c r="E303" s="22">
        <f>SUM(E300:E302)</f>
        <v>260</v>
      </c>
      <c r="F303" s="463"/>
      <c r="G303" s="22">
        <f>SUM(G300:G302)</f>
        <v>260</v>
      </c>
      <c r="H303" s="404">
        <f>SUM(H300:H302)</f>
        <v>-217</v>
      </c>
      <c r="I303" s="404">
        <f>SUM(I300:I302)</f>
        <v>43</v>
      </c>
    </row>
    <row r="304" spans="1:9" ht="15" customHeight="1">
      <c r="A304" s="10">
        <v>27</v>
      </c>
      <c r="B304" s="11" t="s">
        <v>10</v>
      </c>
      <c r="C304" s="46">
        <v>341</v>
      </c>
      <c r="D304" s="47" t="s">
        <v>87</v>
      </c>
      <c r="E304" s="20">
        <v>15</v>
      </c>
      <c r="F304" s="479"/>
      <c r="G304" s="20">
        <v>15</v>
      </c>
      <c r="H304" s="396">
        <f t="shared" si="9"/>
        <v>4</v>
      </c>
      <c r="I304" s="397">
        <v>19</v>
      </c>
    </row>
    <row r="305" spans="1:9" ht="15" customHeight="1">
      <c r="A305" s="61">
        <v>28</v>
      </c>
      <c r="B305" s="11" t="s">
        <v>10</v>
      </c>
      <c r="C305" s="24">
        <v>34</v>
      </c>
      <c r="D305" s="25" t="s">
        <v>648</v>
      </c>
      <c r="E305" s="22">
        <f>SUM(E304)</f>
        <v>15</v>
      </c>
      <c r="F305" s="463"/>
      <c r="G305" s="22">
        <f>SUM(G304)</f>
        <v>15</v>
      </c>
      <c r="H305" s="405">
        <f t="shared" si="9"/>
        <v>4</v>
      </c>
      <c r="I305" s="404">
        <f>SUM(I304)</f>
        <v>19</v>
      </c>
    </row>
    <row r="306" spans="1:9" ht="15" customHeight="1">
      <c r="A306" s="10">
        <v>29</v>
      </c>
      <c r="B306" s="11" t="s">
        <v>10</v>
      </c>
      <c r="C306" s="10">
        <v>351</v>
      </c>
      <c r="D306" s="17" t="s">
        <v>17</v>
      </c>
      <c r="E306" s="13">
        <v>127</v>
      </c>
      <c r="F306" s="425"/>
      <c r="G306" s="13">
        <v>127</v>
      </c>
      <c r="H306" s="396">
        <f t="shared" si="9"/>
        <v>-83</v>
      </c>
      <c r="I306" s="397">
        <v>44</v>
      </c>
    </row>
    <row r="307" spans="1:9" ht="15" customHeight="1">
      <c r="A307" s="61">
        <v>30</v>
      </c>
      <c r="B307" s="11" t="s">
        <v>10</v>
      </c>
      <c r="C307" s="15">
        <v>35</v>
      </c>
      <c r="D307" s="18" t="s">
        <v>649</v>
      </c>
      <c r="E307" s="22">
        <f>SUM(E306)</f>
        <v>127</v>
      </c>
      <c r="F307" s="463"/>
      <c r="G307" s="22">
        <f>SUM(G306)</f>
        <v>127</v>
      </c>
      <c r="H307" s="405">
        <f t="shared" si="9"/>
        <v>-83</v>
      </c>
      <c r="I307" s="404">
        <f>SUM(I306)</f>
        <v>44</v>
      </c>
    </row>
    <row r="308" spans="1:9" ht="15" customHeight="1">
      <c r="A308" s="10">
        <v>31</v>
      </c>
      <c r="B308" s="11" t="s">
        <v>10</v>
      </c>
      <c r="C308" s="15">
        <v>3</v>
      </c>
      <c r="D308" s="18" t="s">
        <v>650</v>
      </c>
      <c r="E308" s="19">
        <f>SUM(E296+E299+E307+E305+E303)</f>
        <v>622</v>
      </c>
      <c r="F308" s="452"/>
      <c r="G308" s="19">
        <f>SUM(G296+G299+G307+G305+G303)</f>
        <v>622</v>
      </c>
      <c r="H308" s="241">
        <f>SUM(H296+H299+H307+H305+H303)</f>
        <v>-343</v>
      </c>
      <c r="I308" s="241">
        <f>SUM(I296+I299+I307+I305+I303)</f>
        <v>279</v>
      </c>
    </row>
    <row r="309" spans="1:9" ht="15" customHeight="1">
      <c r="A309" s="61">
        <v>32</v>
      </c>
      <c r="B309" s="67" t="s">
        <v>10</v>
      </c>
      <c r="C309" s="46">
        <v>6</v>
      </c>
      <c r="D309" s="47" t="s">
        <v>167</v>
      </c>
      <c r="E309" s="48">
        <v>185</v>
      </c>
      <c r="F309" s="480"/>
      <c r="G309" s="48">
        <v>185</v>
      </c>
      <c r="H309" s="396">
        <f t="shared" si="9"/>
        <v>-138</v>
      </c>
      <c r="I309" s="397">
        <v>47</v>
      </c>
    </row>
    <row r="310" spans="1:9" ht="15" customHeight="1">
      <c r="A310" s="10">
        <v>33</v>
      </c>
      <c r="B310" s="67" t="s">
        <v>10</v>
      </c>
      <c r="C310" s="46">
        <v>6</v>
      </c>
      <c r="D310" s="94" t="s">
        <v>651</v>
      </c>
      <c r="E310" s="48">
        <v>50</v>
      </c>
      <c r="F310" s="480"/>
      <c r="G310" s="48">
        <v>50</v>
      </c>
      <c r="H310" s="396">
        <f t="shared" si="9"/>
        <v>-37</v>
      </c>
      <c r="I310" s="397">
        <v>13</v>
      </c>
    </row>
    <row r="311" spans="1:9" ht="15" customHeight="1">
      <c r="A311" s="61">
        <v>34</v>
      </c>
      <c r="B311" s="67" t="s">
        <v>10</v>
      </c>
      <c r="C311" s="15">
        <v>6</v>
      </c>
      <c r="D311" s="18" t="s">
        <v>652</v>
      </c>
      <c r="E311" s="19">
        <f>SUM(E309:E310)</f>
        <v>235</v>
      </c>
      <c r="F311" s="452"/>
      <c r="G311" s="19">
        <f>SUM(G309:G310)</f>
        <v>235</v>
      </c>
      <c r="H311" s="404">
        <f>SUM(H309:H310)</f>
        <v>-175</v>
      </c>
      <c r="I311" s="404">
        <f>SUM(I309:I310)</f>
        <v>60</v>
      </c>
    </row>
    <row r="312" spans="1:9" ht="15" customHeight="1">
      <c r="A312" s="772">
        <v>35</v>
      </c>
      <c r="B312" s="737" t="s">
        <v>653</v>
      </c>
      <c r="C312" s="738"/>
      <c r="D312" s="739"/>
      <c r="E312" s="746">
        <f>SUM(E279+E288+E292+E308+E309+E310)</f>
        <v>4869.42</v>
      </c>
      <c r="F312" s="774">
        <f>SUM(F279+F288+F292+F308+F309+F310)</f>
        <v>0</v>
      </c>
      <c r="G312" s="746">
        <f>SUM(G279+G288+G292+G308+G309+G310)</f>
        <v>4869.42</v>
      </c>
      <c r="H312" s="746">
        <f>SUM(H279+H288+H292+H308+H311)</f>
        <v>-560.4200000000001</v>
      </c>
      <c r="I312" s="746">
        <f>SUM(I279+I288+I292+I308+I311)</f>
        <v>4309</v>
      </c>
    </row>
    <row r="313" spans="1:9" ht="15" customHeight="1">
      <c r="A313" s="773"/>
      <c r="B313" s="740"/>
      <c r="C313" s="741"/>
      <c r="D313" s="742"/>
      <c r="E313" s="746"/>
      <c r="F313" s="774"/>
      <c r="G313" s="746"/>
      <c r="H313" s="746"/>
      <c r="I313" s="746"/>
    </row>
    <row r="314" spans="1:9" ht="15" customHeight="1">
      <c r="A314" s="1"/>
      <c r="B314" s="2"/>
      <c r="C314" s="66"/>
      <c r="D314" s="28"/>
      <c r="E314" s="35"/>
      <c r="F314" s="428"/>
      <c r="G314" s="35"/>
      <c r="H314" s="391"/>
      <c r="I314" s="421"/>
    </row>
    <row r="315" spans="1:9" ht="15" customHeight="1">
      <c r="A315" s="1"/>
      <c r="B315" s="2"/>
      <c r="C315" s="66"/>
      <c r="D315" s="28"/>
      <c r="E315" s="35"/>
      <c r="F315" s="428"/>
      <c r="G315" s="35"/>
      <c r="H315" s="391"/>
      <c r="I315" s="421"/>
    </row>
    <row r="316" spans="1:9" ht="15" customHeight="1">
      <c r="A316" s="1"/>
      <c r="B316" s="2"/>
      <c r="C316" s="66"/>
      <c r="D316" s="28"/>
      <c r="E316" s="35"/>
      <c r="F316" s="428"/>
      <c r="G316" s="35"/>
      <c r="H316" s="391"/>
      <c r="I316" s="421"/>
    </row>
    <row r="317" spans="1:9" ht="15" customHeight="1">
      <c r="A317" s="1"/>
      <c r="B317" s="2"/>
      <c r="C317" s="66"/>
      <c r="D317" s="28"/>
      <c r="E317" s="35"/>
      <c r="F317" s="428"/>
      <c r="G317" s="35"/>
      <c r="H317" s="391"/>
      <c r="I317" s="421"/>
    </row>
    <row r="318" spans="1:9" ht="15" customHeight="1">
      <c r="A318" s="1"/>
      <c r="B318" s="2"/>
      <c r="C318" s="66"/>
      <c r="D318" s="28"/>
      <c r="E318" s="35"/>
      <c r="F318" s="428"/>
      <c r="G318" s="35"/>
      <c r="H318" s="391"/>
      <c r="I318" s="421"/>
    </row>
    <row r="319" spans="1:9" ht="15" customHeight="1">
      <c r="A319" s="36"/>
      <c r="B319" s="2"/>
      <c r="C319" s="1"/>
      <c r="D319" s="3" t="s">
        <v>88</v>
      </c>
      <c r="E319" s="4"/>
      <c r="F319" s="389"/>
      <c r="G319" s="4"/>
      <c r="H319" s="391"/>
      <c r="I319" s="421"/>
    </row>
    <row r="320" spans="1:9" ht="15" customHeight="1">
      <c r="A320" s="1"/>
      <c r="B320" s="2"/>
      <c r="C320" s="1"/>
      <c r="D320" s="3" t="s">
        <v>89</v>
      </c>
      <c r="E320" s="4"/>
      <c r="F320" s="389"/>
      <c r="G320" s="4"/>
      <c r="H320" s="391"/>
      <c r="I320" s="421"/>
    </row>
    <row r="321" spans="1:9" ht="15" customHeight="1">
      <c r="A321" s="1"/>
      <c r="B321" s="2"/>
      <c r="C321" s="1"/>
      <c r="D321" s="3"/>
      <c r="E321" s="6" t="s">
        <v>353</v>
      </c>
      <c r="F321" s="422"/>
      <c r="G321" s="6"/>
      <c r="H321" s="391"/>
      <c r="I321" s="421"/>
    </row>
    <row r="322" spans="1:9" s="1" customFormat="1" ht="15" customHeight="1">
      <c r="A322" s="731" t="s">
        <v>354</v>
      </c>
      <c r="B322" s="730" t="s">
        <v>3</v>
      </c>
      <c r="C322" s="730"/>
      <c r="D322" s="8" t="s">
        <v>4</v>
      </c>
      <c r="E322" s="9" t="s">
        <v>5</v>
      </c>
      <c r="F322" s="395" t="s">
        <v>1054</v>
      </c>
      <c r="G322" s="9" t="s">
        <v>7</v>
      </c>
      <c r="H322" s="396" t="s">
        <v>357</v>
      </c>
      <c r="I322" s="397" t="s">
        <v>720</v>
      </c>
    </row>
    <row r="323" spans="1:9" s="1" customFormat="1" ht="15" customHeight="1">
      <c r="A323" s="732"/>
      <c r="B323" s="730" t="s">
        <v>8</v>
      </c>
      <c r="C323" s="730"/>
      <c r="D323" s="8" t="s">
        <v>9</v>
      </c>
      <c r="E323" s="9" t="s">
        <v>148</v>
      </c>
      <c r="F323" s="398" t="s">
        <v>1016</v>
      </c>
      <c r="G323" s="9" t="s">
        <v>1000</v>
      </c>
      <c r="H323" s="399" t="s">
        <v>1055</v>
      </c>
      <c r="I323" s="399" t="s">
        <v>1056</v>
      </c>
    </row>
    <row r="324" spans="1:9" s="1" customFormat="1" ht="15" customHeight="1">
      <c r="A324" s="10">
        <v>1</v>
      </c>
      <c r="B324" s="11" t="s">
        <v>10</v>
      </c>
      <c r="C324" s="10">
        <v>122</v>
      </c>
      <c r="D324" s="17" t="s">
        <v>90</v>
      </c>
      <c r="E324" s="13">
        <v>353</v>
      </c>
      <c r="F324" s="425"/>
      <c r="G324" s="13">
        <v>353</v>
      </c>
      <c r="H324" s="396">
        <v>1</v>
      </c>
      <c r="I324" s="397">
        <v>354</v>
      </c>
    </row>
    <row r="325" spans="1:9" s="1" customFormat="1" ht="15" customHeight="1">
      <c r="A325" s="10">
        <v>2</v>
      </c>
      <c r="B325" s="11" t="s">
        <v>10</v>
      </c>
      <c r="C325" s="15">
        <v>12</v>
      </c>
      <c r="D325" s="18" t="s">
        <v>654</v>
      </c>
      <c r="E325" s="16">
        <f>SUM(E324)</f>
        <v>353</v>
      </c>
      <c r="F325" s="481"/>
      <c r="G325" s="16">
        <f>SUM(G324)</f>
        <v>353</v>
      </c>
      <c r="H325" s="405">
        <f>SUM(H324)</f>
        <v>1</v>
      </c>
      <c r="I325" s="404">
        <f>SUM(I324)</f>
        <v>354</v>
      </c>
    </row>
    <row r="326" spans="1:9" s="1" customFormat="1" ht="15" customHeight="1">
      <c r="A326" s="10">
        <v>3</v>
      </c>
      <c r="B326" s="11" t="s">
        <v>10</v>
      </c>
      <c r="C326" s="10">
        <v>2</v>
      </c>
      <c r="D326" s="17" t="s">
        <v>605</v>
      </c>
      <c r="E326" s="13">
        <v>95</v>
      </c>
      <c r="F326" s="425"/>
      <c r="G326" s="13">
        <v>95</v>
      </c>
      <c r="H326" s="396">
        <v>-9</v>
      </c>
      <c r="I326" s="397">
        <v>86</v>
      </c>
    </row>
    <row r="327" spans="1:9" s="1" customFormat="1" ht="15" customHeight="1">
      <c r="A327" s="10">
        <v>4</v>
      </c>
      <c r="B327" s="11" t="s">
        <v>10</v>
      </c>
      <c r="C327" s="15">
        <v>2</v>
      </c>
      <c r="D327" s="65" t="s">
        <v>620</v>
      </c>
      <c r="E327" s="19">
        <f>SUM(E326:E326)</f>
        <v>95</v>
      </c>
      <c r="F327" s="452"/>
      <c r="G327" s="19">
        <f>SUM(G326:G326)</f>
        <v>95</v>
      </c>
      <c r="H327" s="405">
        <f>SUM(H326)</f>
        <v>-9</v>
      </c>
      <c r="I327" s="404">
        <f>SUM(I326)</f>
        <v>86</v>
      </c>
    </row>
    <row r="328" spans="1:9" s="1" customFormat="1" ht="15" customHeight="1">
      <c r="A328" s="10">
        <v>5</v>
      </c>
      <c r="B328" s="67" t="s">
        <v>10</v>
      </c>
      <c r="C328" s="46">
        <v>321</v>
      </c>
      <c r="D328" s="31" t="s">
        <v>91</v>
      </c>
      <c r="E328" s="48">
        <v>90</v>
      </c>
      <c r="F328" s="480"/>
      <c r="G328" s="48">
        <v>90</v>
      </c>
      <c r="H328" s="396">
        <v>-25</v>
      </c>
      <c r="I328" s="397">
        <v>65</v>
      </c>
    </row>
    <row r="329" spans="1:9" s="1" customFormat="1" ht="15" customHeight="1">
      <c r="A329" s="10">
        <v>6</v>
      </c>
      <c r="B329" s="11" t="s">
        <v>10</v>
      </c>
      <c r="C329" s="15">
        <v>32</v>
      </c>
      <c r="D329" s="18" t="s">
        <v>655</v>
      </c>
      <c r="E329" s="19">
        <f>SUM(E328)</f>
        <v>90</v>
      </c>
      <c r="F329" s="452"/>
      <c r="G329" s="19">
        <f>SUM(G328)</f>
        <v>90</v>
      </c>
      <c r="H329" s="405">
        <f>SUM(H328)</f>
        <v>-25</v>
      </c>
      <c r="I329" s="404">
        <f>SUM(I328)</f>
        <v>65</v>
      </c>
    </row>
    <row r="330" spans="1:9" s="1" customFormat="1" ht="15" customHeight="1">
      <c r="A330" s="10">
        <v>7</v>
      </c>
      <c r="B330" s="11" t="s">
        <v>10</v>
      </c>
      <c r="C330" s="10">
        <v>334</v>
      </c>
      <c r="D330" s="17" t="s">
        <v>31</v>
      </c>
      <c r="E330" s="13">
        <v>10</v>
      </c>
      <c r="F330" s="425"/>
      <c r="G330" s="13">
        <v>10</v>
      </c>
      <c r="H330" s="396">
        <v>-10</v>
      </c>
      <c r="I330" s="397">
        <v>0</v>
      </c>
    </row>
    <row r="331" spans="1:9" s="1" customFormat="1" ht="15" customHeight="1">
      <c r="A331" s="10">
        <v>8</v>
      </c>
      <c r="B331" s="11" t="s">
        <v>10</v>
      </c>
      <c r="C331" s="15">
        <v>33</v>
      </c>
      <c r="D331" s="18" t="s">
        <v>656</v>
      </c>
      <c r="E331" s="19">
        <f>SUM(E330:E330)</f>
        <v>10</v>
      </c>
      <c r="F331" s="452"/>
      <c r="G331" s="19">
        <f>SUM(G330:G330)</f>
        <v>10</v>
      </c>
      <c r="H331" s="405">
        <f>SUM(H330)</f>
        <v>-10</v>
      </c>
      <c r="I331" s="404">
        <f>SUM(I330)</f>
        <v>0</v>
      </c>
    </row>
    <row r="332" spans="1:9" s="1" customFormat="1" ht="15" customHeight="1">
      <c r="A332" s="10">
        <v>9</v>
      </c>
      <c r="B332" s="11" t="s">
        <v>10</v>
      </c>
      <c r="C332" s="10">
        <v>351</v>
      </c>
      <c r="D332" s="17" t="s">
        <v>17</v>
      </c>
      <c r="E332" s="13">
        <v>27</v>
      </c>
      <c r="F332" s="425"/>
      <c r="G332" s="13">
        <v>27</v>
      </c>
      <c r="H332" s="396">
        <v>-9</v>
      </c>
      <c r="I332" s="397">
        <v>18</v>
      </c>
    </row>
    <row r="333" spans="1:9" s="1" customFormat="1" ht="15" customHeight="1">
      <c r="A333" s="10">
        <v>10</v>
      </c>
      <c r="B333" s="11" t="s">
        <v>10</v>
      </c>
      <c r="C333" s="15">
        <v>35</v>
      </c>
      <c r="D333" s="18" t="s">
        <v>657</v>
      </c>
      <c r="E333" s="23">
        <f>SUM(E332:E332)</f>
        <v>27</v>
      </c>
      <c r="F333" s="403"/>
      <c r="G333" s="23">
        <f>SUM(G332:G332)</f>
        <v>27</v>
      </c>
      <c r="H333" s="405">
        <f>SUM(H332)</f>
        <v>-9</v>
      </c>
      <c r="I333" s="404">
        <f>SUM(I332)</f>
        <v>18</v>
      </c>
    </row>
    <row r="334" spans="1:9" s="1" customFormat="1" ht="15" customHeight="1">
      <c r="A334" s="10">
        <v>11</v>
      </c>
      <c r="B334" s="11" t="s">
        <v>10</v>
      </c>
      <c r="C334" s="15">
        <v>3</v>
      </c>
      <c r="D334" s="18" t="s">
        <v>658</v>
      </c>
      <c r="E334" s="19">
        <f>SUM(E331+E333+E329)</f>
        <v>127</v>
      </c>
      <c r="F334" s="452"/>
      <c r="G334" s="19">
        <f>SUM(G331+G333+G329)</f>
        <v>127</v>
      </c>
      <c r="H334" s="19">
        <f>SUM(H331+H333+H329)</f>
        <v>-44</v>
      </c>
      <c r="I334" s="19">
        <f>SUM(I331+I333+I329)</f>
        <v>83</v>
      </c>
    </row>
    <row r="335" spans="1:9" s="1" customFormat="1" ht="15" customHeight="1">
      <c r="A335" s="744">
        <v>12</v>
      </c>
      <c r="B335" s="737" t="s">
        <v>659</v>
      </c>
      <c r="C335" s="738"/>
      <c r="D335" s="739"/>
      <c r="E335" s="746">
        <f>SUM(E325+E327+E334)</f>
        <v>575</v>
      </c>
      <c r="F335" s="774">
        <f>SUM(F325+F327+F334)</f>
        <v>0</v>
      </c>
      <c r="G335" s="746">
        <f>SUM(G325+G327+G334)</f>
        <v>575</v>
      </c>
      <c r="H335" s="746">
        <f>SUM(H325+H327+H334)</f>
        <v>-52</v>
      </c>
      <c r="I335" s="746">
        <f>SUM(I325+I327+I334)</f>
        <v>523</v>
      </c>
    </row>
    <row r="336" spans="1:9" ht="15" customHeight="1">
      <c r="A336" s="745"/>
      <c r="B336" s="740"/>
      <c r="C336" s="741"/>
      <c r="D336" s="742"/>
      <c r="E336" s="746"/>
      <c r="F336" s="774"/>
      <c r="G336" s="746"/>
      <c r="H336" s="746"/>
      <c r="I336" s="746"/>
    </row>
    <row r="337" spans="1:9" ht="15" customHeight="1">
      <c r="A337" s="1"/>
      <c r="B337" s="2"/>
      <c r="C337" s="34"/>
      <c r="D337" s="28"/>
      <c r="E337" s="35"/>
      <c r="F337" s="428"/>
      <c r="G337" s="35"/>
      <c r="H337" s="391"/>
      <c r="I337" s="421"/>
    </row>
    <row r="338" spans="1:9" ht="15" customHeight="1">
      <c r="A338" s="1"/>
      <c r="B338" s="2"/>
      <c r="C338" s="34"/>
      <c r="D338" s="28"/>
      <c r="E338" s="35"/>
      <c r="F338" s="428"/>
      <c r="G338" s="35"/>
      <c r="H338" s="391"/>
      <c r="I338" s="421"/>
    </row>
    <row r="339" spans="1:9" ht="15" customHeight="1">
      <c r="A339" s="1"/>
      <c r="B339" s="2"/>
      <c r="C339" s="34"/>
      <c r="D339" s="28"/>
      <c r="E339" s="35"/>
      <c r="F339" s="428"/>
      <c r="G339" s="35"/>
      <c r="H339" s="391"/>
      <c r="I339" s="421"/>
    </row>
    <row r="340" spans="1:9" ht="15" customHeight="1">
      <c r="A340" s="1"/>
      <c r="B340" s="2"/>
      <c r="C340" s="34"/>
      <c r="D340" s="28"/>
      <c r="E340" s="35"/>
      <c r="F340" s="428"/>
      <c r="G340" s="35"/>
      <c r="H340" s="391"/>
      <c r="I340" s="421"/>
    </row>
    <row r="341" spans="1:9" ht="15" customHeight="1">
      <c r="A341" s="1"/>
      <c r="B341" s="2"/>
      <c r="C341" s="34"/>
      <c r="D341" s="28"/>
      <c r="E341" s="35"/>
      <c r="F341" s="428"/>
      <c r="G341" s="35"/>
      <c r="H341" s="391"/>
      <c r="I341" s="421"/>
    </row>
    <row r="342" spans="1:9" ht="15" customHeight="1">
      <c r="A342" s="1"/>
      <c r="B342" s="2"/>
      <c r="C342" s="34"/>
      <c r="D342" s="28"/>
      <c r="E342" s="35"/>
      <c r="F342" s="428"/>
      <c r="G342" s="35"/>
      <c r="H342" s="391"/>
      <c r="I342" s="421"/>
    </row>
    <row r="343" spans="1:9" ht="15" customHeight="1">
      <c r="A343" s="1"/>
      <c r="B343" s="2"/>
      <c r="C343" s="34"/>
      <c r="D343" s="28"/>
      <c r="E343" s="35"/>
      <c r="F343" s="428"/>
      <c r="G343" s="35"/>
      <c r="H343" s="391"/>
      <c r="I343" s="421"/>
    </row>
    <row r="344" spans="1:9" ht="15" customHeight="1">
      <c r="A344" s="1"/>
      <c r="B344" s="2"/>
      <c r="C344" s="34"/>
      <c r="D344" s="28"/>
      <c r="E344" s="35"/>
      <c r="F344" s="428"/>
      <c r="G344" s="35"/>
      <c r="H344" s="391"/>
      <c r="I344" s="421"/>
    </row>
    <row r="345" spans="1:9" s="37" customFormat="1" ht="15" customHeight="1">
      <c r="A345" s="1"/>
      <c r="B345" s="2"/>
      <c r="C345" s="34"/>
      <c r="D345" s="28"/>
      <c r="E345" s="35"/>
      <c r="F345" s="428"/>
      <c r="G345" s="35"/>
      <c r="H345" s="391"/>
      <c r="I345" s="421"/>
    </row>
    <row r="346" spans="1:9" ht="15" customHeight="1">
      <c r="A346" s="1"/>
      <c r="B346" s="2"/>
      <c r="C346" s="34"/>
      <c r="D346" s="28"/>
      <c r="E346" s="35"/>
      <c r="F346" s="428"/>
      <c r="G346" s="35"/>
      <c r="H346" s="391"/>
      <c r="I346" s="421"/>
    </row>
    <row r="347" spans="1:9" ht="15" customHeight="1">
      <c r="A347" s="1"/>
      <c r="B347" s="2"/>
      <c r="C347" s="34"/>
      <c r="D347" s="28"/>
      <c r="E347" s="35"/>
      <c r="F347" s="428"/>
      <c r="G347" s="35"/>
      <c r="H347" s="391"/>
      <c r="I347" s="421"/>
    </row>
    <row r="348" spans="1:9" s="45" customFormat="1" ht="15" customHeight="1">
      <c r="A348" s="1"/>
      <c r="B348" s="2"/>
      <c r="C348" s="34"/>
      <c r="D348" s="28"/>
      <c r="E348" s="35"/>
      <c r="F348" s="428"/>
      <c r="G348" s="35"/>
      <c r="H348" s="391"/>
      <c r="I348" s="421"/>
    </row>
    <row r="349" spans="1:9" s="45" customFormat="1" ht="15" customHeight="1">
      <c r="A349" s="1"/>
      <c r="B349" s="2"/>
      <c r="C349" s="34"/>
      <c r="D349" s="28"/>
      <c r="E349" s="35"/>
      <c r="F349" s="428"/>
      <c r="G349" s="35"/>
      <c r="H349" s="391"/>
      <c r="I349" s="421"/>
    </row>
    <row r="350" spans="1:9" s="37" customFormat="1" ht="15" customHeight="1">
      <c r="A350" s="1"/>
      <c r="B350" s="2"/>
      <c r="C350" s="34"/>
      <c r="D350" s="28"/>
      <c r="E350" s="35"/>
      <c r="F350" s="428"/>
      <c r="G350" s="35"/>
      <c r="H350" s="391"/>
      <c r="I350" s="421"/>
    </row>
    <row r="351" spans="1:9" ht="15" customHeight="1">
      <c r="A351" s="1"/>
      <c r="B351" s="2"/>
      <c r="C351" s="34"/>
      <c r="D351" s="28"/>
      <c r="E351" s="35"/>
      <c r="F351" s="428"/>
      <c r="G351" s="35"/>
      <c r="H351" s="391"/>
      <c r="I351" s="421"/>
    </row>
    <row r="352" spans="1:9" ht="15" customHeight="1">
      <c r="A352" s="1"/>
      <c r="B352" s="2"/>
      <c r="C352" s="34"/>
      <c r="D352" s="28"/>
      <c r="E352" s="35"/>
      <c r="F352" s="428"/>
      <c r="G352" s="35"/>
      <c r="H352" s="391"/>
      <c r="I352" s="421"/>
    </row>
    <row r="353" spans="1:9" ht="15" customHeight="1">
      <c r="A353" s="1"/>
      <c r="B353" s="2"/>
      <c r="C353" s="34"/>
      <c r="D353" s="28"/>
      <c r="E353" s="35"/>
      <c r="F353" s="428"/>
      <c r="G353" s="35"/>
      <c r="H353" s="391"/>
      <c r="I353" s="421"/>
    </row>
    <row r="354" spans="1:9" ht="15" customHeight="1">
      <c r="A354" s="1"/>
      <c r="B354" s="2"/>
      <c r="C354" s="34"/>
      <c r="D354" s="28"/>
      <c r="E354" s="35"/>
      <c r="F354" s="428"/>
      <c r="G354" s="35"/>
      <c r="H354" s="391"/>
      <c r="I354" s="421"/>
    </row>
    <row r="355" spans="1:9" ht="15" customHeight="1">
      <c r="A355" s="1"/>
      <c r="B355" s="2"/>
      <c r="C355" s="34"/>
      <c r="D355" s="28"/>
      <c r="E355" s="35"/>
      <c r="F355" s="428"/>
      <c r="G355" s="35"/>
      <c r="H355" s="391"/>
      <c r="I355" s="421"/>
    </row>
    <row r="356" spans="1:9" ht="15" customHeight="1">
      <c r="A356" s="1"/>
      <c r="B356" s="2"/>
      <c r="C356" s="34"/>
      <c r="D356" s="28"/>
      <c r="E356" s="35"/>
      <c r="F356" s="428"/>
      <c r="G356" s="35"/>
      <c r="H356" s="391"/>
      <c r="I356" s="421"/>
    </row>
    <row r="357" spans="1:9" ht="15" customHeight="1">
      <c r="A357" s="1"/>
      <c r="B357" s="2"/>
      <c r="C357" s="34"/>
      <c r="D357" s="28"/>
      <c r="E357" s="35"/>
      <c r="F357" s="428"/>
      <c r="G357" s="35"/>
      <c r="H357" s="391"/>
      <c r="I357" s="421"/>
    </row>
    <row r="358" spans="1:9" ht="15" customHeight="1">
      <c r="A358" s="1"/>
      <c r="B358" s="2"/>
      <c r="C358" s="34"/>
      <c r="D358" s="28"/>
      <c r="E358" s="35"/>
      <c r="F358" s="428"/>
      <c r="G358" s="35"/>
      <c r="H358" s="391"/>
      <c r="I358" s="421"/>
    </row>
    <row r="359" spans="1:9" ht="15" customHeight="1">
      <c r="A359" s="1"/>
      <c r="B359" s="2"/>
      <c r="C359" s="34"/>
      <c r="D359" s="28"/>
      <c r="E359" s="35"/>
      <c r="F359" s="428"/>
      <c r="G359" s="35"/>
      <c r="H359" s="391"/>
      <c r="I359" s="421"/>
    </row>
    <row r="360" spans="1:9" ht="15" customHeight="1">
      <c r="A360" s="1"/>
      <c r="B360" s="2"/>
      <c r="C360" s="34"/>
      <c r="D360" s="28"/>
      <c r="E360" s="35"/>
      <c r="F360" s="428"/>
      <c r="G360" s="35"/>
      <c r="H360" s="391"/>
      <c r="I360" s="421"/>
    </row>
    <row r="361" spans="1:9" s="37" customFormat="1" ht="15" customHeight="1">
      <c r="A361" s="1"/>
      <c r="B361" s="2"/>
      <c r="C361" s="34"/>
      <c r="D361" s="28"/>
      <c r="E361" s="35"/>
      <c r="F361" s="428"/>
      <c r="G361" s="35"/>
      <c r="H361" s="391"/>
      <c r="I361" s="421"/>
    </row>
    <row r="362" spans="1:9" ht="15" customHeight="1">
      <c r="A362" s="1"/>
      <c r="B362" s="2"/>
      <c r="C362" s="34"/>
      <c r="D362" s="28"/>
      <c r="E362" s="35"/>
      <c r="F362" s="428"/>
      <c r="G362" s="35"/>
      <c r="H362" s="391"/>
      <c r="I362" s="421"/>
    </row>
    <row r="363" spans="2:9" s="1" customFormat="1" ht="15" customHeight="1">
      <c r="B363" s="2"/>
      <c r="C363" s="34"/>
      <c r="D363" s="28"/>
      <c r="E363" s="35"/>
      <c r="F363" s="428"/>
      <c r="G363" s="35"/>
      <c r="H363" s="391"/>
      <c r="I363" s="421"/>
    </row>
    <row r="364" spans="1:9" ht="15" customHeight="1">
      <c r="A364" s="36"/>
      <c r="B364" s="2"/>
      <c r="C364" s="1"/>
      <c r="D364" s="3" t="s">
        <v>92</v>
      </c>
      <c r="E364" s="4"/>
      <c r="F364" s="389"/>
      <c r="G364" s="4"/>
      <c r="H364" s="391"/>
      <c r="I364" s="421"/>
    </row>
    <row r="365" spans="1:9" ht="15" customHeight="1">
      <c r="A365" s="1"/>
      <c r="B365" s="2"/>
      <c r="C365" s="1"/>
      <c r="D365" s="3" t="s">
        <v>93</v>
      </c>
      <c r="E365" s="4"/>
      <c r="F365" s="389"/>
      <c r="G365" s="4"/>
      <c r="H365" s="391"/>
      <c r="I365" s="421"/>
    </row>
    <row r="366" spans="1:9" ht="15" customHeight="1">
      <c r="A366" s="1"/>
      <c r="B366" s="2"/>
      <c r="C366" s="1"/>
      <c r="D366" s="68" t="s">
        <v>94</v>
      </c>
      <c r="E366" s="7" t="s">
        <v>353</v>
      </c>
      <c r="F366" s="393"/>
      <c r="G366" s="7"/>
      <c r="H366" s="391"/>
      <c r="I366" s="421"/>
    </row>
    <row r="367" spans="1:9" ht="15" customHeight="1">
      <c r="A367" s="731" t="s">
        <v>354</v>
      </c>
      <c r="B367" s="730" t="s">
        <v>3</v>
      </c>
      <c r="C367" s="730"/>
      <c r="D367" s="8" t="s">
        <v>4</v>
      </c>
      <c r="E367" s="9" t="s">
        <v>5</v>
      </c>
      <c r="F367" s="395" t="s">
        <v>1054</v>
      </c>
      <c r="G367" s="9" t="s">
        <v>7</v>
      </c>
      <c r="H367" s="396" t="s">
        <v>357</v>
      </c>
      <c r="I367" s="397" t="s">
        <v>720</v>
      </c>
    </row>
    <row r="368" spans="1:9" ht="15" customHeight="1">
      <c r="A368" s="732"/>
      <c r="B368" s="730" t="s">
        <v>8</v>
      </c>
      <c r="C368" s="730"/>
      <c r="D368" s="8" t="s">
        <v>9</v>
      </c>
      <c r="E368" s="9" t="s">
        <v>148</v>
      </c>
      <c r="F368" s="398" t="s">
        <v>1016</v>
      </c>
      <c r="G368" s="9" t="s">
        <v>1000</v>
      </c>
      <c r="H368" s="399" t="s">
        <v>1055</v>
      </c>
      <c r="I368" s="399" t="s">
        <v>1056</v>
      </c>
    </row>
    <row r="369" spans="1:9" s="37" customFormat="1" ht="15" customHeight="1">
      <c r="A369" s="53">
        <v>1</v>
      </c>
      <c r="B369" s="11" t="s">
        <v>10</v>
      </c>
      <c r="C369" s="10">
        <v>1101</v>
      </c>
      <c r="D369" s="12" t="s">
        <v>39</v>
      </c>
      <c r="E369" s="13">
        <v>342</v>
      </c>
      <c r="F369" s="425"/>
      <c r="G369" s="13">
        <v>342</v>
      </c>
      <c r="H369" s="396">
        <f>I369-G369</f>
        <v>-342</v>
      </c>
      <c r="I369" s="397"/>
    </row>
    <row r="370" spans="1:9" ht="15" customHeight="1">
      <c r="A370" s="53">
        <v>2</v>
      </c>
      <c r="B370" s="11"/>
      <c r="C370" s="10"/>
      <c r="D370" s="12" t="s">
        <v>1051</v>
      </c>
      <c r="E370" s="443"/>
      <c r="F370" s="482"/>
      <c r="G370" s="443"/>
      <c r="H370" s="396">
        <f aca="true" t="shared" si="10" ref="H370:H403">I370-G370</f>
        <v>44</v>
      </c>
      <c r="I370" s="397">
        <v>44</v>
      </c>
    </row>
    <row r="371" spans="1:9" ht="15" customHeight="1">
      <c r="A371" s="53">
        <v>3</v>
      </c>
      <c r="B371" s="11" t="s">
        <v>10</v>
      </c>
      <c r="C371" s="15">
        <v>11</v>
      </c>
      <c r="D371" s="18" t="s">
        <v>660</v>
      </c>
      <c r="E371" s="16">
        <f>SUM(E369)</f>
        <v>342</v>
      </c>
      <c r="F371" s="481"/>
      <c r="G371" s="16">
        <f>SUM(G369)</f>
        <v>342</v>
      </c>
      <c r="H371" s="405">
        <f t="shared" si="10"/>
        <v>-298</v>
      </c>
      <c r="I371" s="404">
        <f>SUM(I369:I370)</f>
        <v>44</v>
      </c>
    </row>
    <row r="372" spans="1:9" ht="15" customHeight="1">
      <c r="A372" s="53">
        <v>4</v>
      </c>
      <c r="B372" s="11" t="s">
        <v>10</v>
      </c>
      <c r="C372" s="10">
        <v>122</v>
      </c>
      <c r="D372" s="17" t="s">
        <v>90</v>
      </c>
      <c r="E372" s="13">
        <v>110</v>
      </c>
      <c r="F372" s="425">
        <v>200</v>
      </c>
      <c r="G372" s="13">
        <v>310</v>
      </c>
      <c r="H372" s="396">
        <f t="shared" si="10"/>
        <v>-15</v>
      </c>
      <c r="I372" s="397">
        <v>295</v>
      </c>
    </row>
    <row r="373" spans="1:9" ht="15" customHeight="1">
      <c r="A373" s="53">
        <v>5</v>
      </c>
      <c r="B373" s="11" t="s">
        <v>10</v>
      </c>
      <c r="C373" s="15">
        <v>12</v>
      </c>
      <c r="D373" s="18" t="s">
        <v>661</v>
      </c>
      <c r="E373" s="16">
        <f>SUM(E372)</f>
        <v>110</v>
      </c>
      <c r="F373" s="481">
        <v>200</v>
      </c>
      <c r="G373" s="16">
        <f>SUM(G372)</f>
        <v>310</v>
      </c>
      <c r="H373" s="405">
        <f t="shared" si="10"/>
        <v>-15</v>
      </c>
      <c r="I373" s="404">
        <f>SUM(I372)</f>
        <v>295</v>
      </c>
    </row>
    <row r="374" spans="1:9" ht="15" customHeight="1">
      <c r="A374" s="53">
        <v>6</v>
      </c>
      <c r="B374" s="11" t="s">
        <v>10</v>
      </c>
      <c r="C374" s="10">
        <v>2</v>
      </c>
      <c r="D374" s="17" t="s">
        <v>662</v>
      </c>
      <c r="E374" s="13">
        <v>122</v>
      </c>
      <c r="F374" s="425">
        <v>49</v>
      </c>
      <c r="G374" s="13">
        <f>SUM(E374:F374)</f>
        <v>171</v>
      </c>
      <c r="H374" s="396">
        <f t="shared" si="10"/>
        <v>-99</v>
      </c>
      <c r="I374" s="397">
        <v>72</v>
      </c>
    </row>
    <row r="375" spans="1:9" s="37" customFormat="1" ht="15" customHeight="1">
      <c r="A375" s="53">
        <v>7</v>
      </c>
      <c r="B375" s="11" t="s">
        <v>10</v>
      </c>
      <c r="C375" s="15">
        <v>2</v>
      </c>
      <c r="D375" s="65" t="s">
        <v>607</v>
      </c>
      <c r="E375" s="19">
        <f>SUM(E374:E374)</f>
        <v>122</v>
      </c>
      <c r="F375" s="452">
        <f>SUM(F374)</f>
        <v>49</v>
      </c>
      <c r="G375" s="19">
        <f>SUM(E375:F375)</f>
        <v>171</v>
      </c>
      <c r="H375" s="405">
        <f t="shared" si="10"/>
        <v>-99</v>
      </c>
      <c r="I375" s="404">
        <f>SUM(I374)</f>
        <v>72</v>
      </c>
    </row>
    <row r="376" spans="1:9" ht="15" customHeight="1">
      <c r="A376" s="53">
        <v>8</v>
      </c>
      <c r="B376" s="11" t="s">
        <v>10</v>
      </c>
      <c r="C376" s="10">
        <v>312</v>
      </c>
      <c r="D376" s="38" t="s">
        <v>156</v>
      </c>
      <c r="E376" s="40">
        <v>700</v>
      </c>
      <c r="F376" s="483"/>
      <c r="G376" s="40">
        <v>700</v>
      </c>
      <c r="H376" s="396">
        <f t="shared" si="10"/>
        <v>-349</v>
      </c>
      <c r="I376" s="397">
        <v>351</v>
      </c>
    </row>
    <row r="377" spans="1:9" s="37" customFormat="1" ht="15" customHeight="1">
      <c r="A377" s="53">
        <v>9</v>
      </c>
      <c r="B377" s="11" t="s">
        <v>10</v>
      </c>
      <c r="C377" s="10">
        <v>311</v>
      </c>
      <c r="D377" s="42" t="s">
        <v>95</v>
      </c>
      <c r="E377" s="40">
        <v>444</v>
      </c>
      <c r="F377" s="483"/>
      <c r="G377" s="40">
        <v>444</v>
      </c>
      <c r="H377" s="396">
        <f t="shared" si="10"/>
        <v>-350</v>
      </c>
      <c r="I377" s="397">
        <v>94</v>
      </c>
    </row>
    <row r="378" spans="1:9" s="1" customFormat="1" ht="15" customHeight="1">
      <c r="A378" s="53">
        <v>10</v>
      </c>
      <c r="B378" s="11" t="s">
        <v>10</v>
      </c>
      <c r="C378" s="10">
        <v>312</v>
      </c>
      <c r="D378" s="42" t="s">
        <v>887</v>
      </c>
      <c r="E378" s="40"/>
      <c r="F378" s="483"/>
      <c r="G378" s="40"/>
      <c r="H378" s="396">
        <f t="shared" si="10"/>
        <v>52</v>
      </c>
      <c r="I378" s="397">
        <f>48+4</f>
        <v>52</v>
      </c>
    </row>
    <row r="379" spans="1:9" ht="15" customHeight="1">
      <c r="A379" s="53">
        <v>11</v>
      </c>
      <c r="B379" s="11" t="s">
        <v>10</v>
      </c>
      <c r="C379" s="10">
        <v>312</v>
      </c>
      <c r="D379" s="42" t="s">
        <v>1072</v>
      </c>
      <c r="E379" s="40"/>
      <c r="F379" s="483"/>
      <c r="G379" s="40"/>
      <c r="H379" s="396">
        <f t="shared" si="10"/>
        <v>782</v>
      </c>
      <c r="I379" s="397">
        <v>782</v>
      </c>
    </row>
    <row r="380" spans="1:9" ht="15" customHeight="1">
      <c r="A380" s="53">
        <v>12</v>
      </c>
      <c r="B380" s="11" t="s">
        <v>10</v>
      </c>
      <c r="C380" s="15">
        <v>31</v>
      </c>
      <c r="D380" s="18" t="s">
        <v>663</v>
      </c>
      <c r="E380" s="19">
        <f>SUM(E376+E377)</f>
        <v>1144</v>
      </c>
      <c r="F380" s="452"/>
      <c r="G380" s="19">
        <f>SUM(G376+G377)</f>
        <v>1144</v>
      </c>
      <c r="H380" s="404">
        <f>SUM(H376:H379)</f>
        <v>135</v>
      </c>
      <c r="I380" s="404">
        <f>SUM(I376:I379)</f>
        <v>1279</v>
      </c>
    </row>
    <row r="381" spans="1:9" ht="15" customHeight="1">
      <c r="A381" s="53">
        <v>13</v>
      </c>
      <c r="B381" s="11" t="s">
        <v>10</v>
      </c>
      <c r="C381" s="10">
        <v>331</v>
      </c>
      <c r="D381" s="31" t="s">
        <v>96</v>
      </c>
      <c r="E381" s="14">
        <v>550</v>
      </c>
      <c r="F381" s="400"/>
      <c r="G381" s="14">
        <v>550</v>
      </c>
      <c r="H381" s="396">
        <f t="shared" si="10"/>
        <v>88</v>
      </c>
      <c r="I381" s="417">
        <v>638</v>
      </c>
    </row>
    <row r="382" spans="1:9" ht="15" customHeight="1">
      <c r="A382" s="53">
        <v>14</v>
      </c>
      <c r="B382" s="11" t="s">
        <v>10</v>
      </c>
      <c r="C382" s="10">
        <v>331</v>
      </c>
      <c r="D382" s="31" t="s">
        <v>27</v>
      </c>
      <c r="E382" s="14">
        <v>110</v>
      </c>
      <c r="F382" s="400"/>
      <c r="G382" s="14">
        <v>110</v>
      </c>
      <c r="H382" s="396">
        <v>19</v>
      </c>
      <c r="I382" s="417">
        <v>129</v>
      </c>
    </row>
    <row r="383" spans="1:9" ht="15" customHeight="1">
      <c r="A383" s="53">
        <v>15</v>
      </c>
      <c r="B383" s="11" t="s">
        <v>10</v>
      </c>
      <c r="C383" s="10">
        <v>331</v>
      </c>
      <c r="D383" s="31" t="s">
        <v>28</v>
      </c>
      <c r="E383" s="14">
        <v>30</v>
      </c>
      <c r="F383" s="400"/>
      <c r="G383" s="14">
        <v>30</v>
      </c>
      <c r="H383" s="396">
        <f t="shared" si="10"/>
        <v>-13</v>
      </c>
      <c r="I383" s="417">
        <v>17</v>
      </c>
    </row>
    <row r="384" spans="1:9" ht="15" customHeight="1">
      <c r="A384" s="53">
        <v>16</v>
      </c>
      <c r="B384" s="11" t="s">
        <v>10</v>
      </c>
      <c r="C384" s="10">
        <v>332</v>
      </c>
      <c r="D384" s="31" t="s">
        <v>483</v>
      </c>
      <c r="E384" s="14"/>
      <c r="F384" s="400"/>
      <c r="G384" s="14"/>
      <c r="H384" s="396">
        <v>6</v>
      </c>
      <c r="I384" s="417">
        <v>6</v>
      </c>
    </row>
    <row r="385" spans="1:9" ht="15" customHeight="1">
      <c r="A385" s="53">
        <v>17</v>
      </c>
      <c r="B385" s="11" t="s">
        <v>10</v>
      </c>
      <c r="C385" s="10">
        <v>333</v>
      </c>
      <c r="D385" s="31" t="s">
        <v>1073</v>
      </c>
      <c r="E385" s="14"/>
      <c r="F385" s="400"/>
      <c r="G385" s="14"/>
      <c r="H385" s="396">
        <f t="shared" si="10"/>
        <v>12</v>
      </c>
      <c r="I385" s="417">
        <v>12</v>
      </c>
    </row>
    <row r="386" spans="1:9" s="37" customFormat="1" ht="15" customHeight="1">
      <c r="A386" s="53">
        <v>18</v>
      </c>
      <c r="B386" s="11" t="s">
        <v>10</v>
      </c>
      <c r="C386" s="10">
        <v>336</v>
      </c>
      <c r="D386" s="31" t="s">
        <v>97</v>
      </c>
      <c r="E386" s="14">
        <v>200</v>
      </c>
      <c r="F386" s="400"/>
      <c r="G386" s="14">
        <v>200</v>
      </c>
      <c r="H386" s="396">
        <f t="shared" si="10"/>
        <v>-37</v>
      </c>
      <c r="I386" s="417">
        <v>163</v>
      </c>
    </row>
    <row r="387" spans="1:9" s="37" customFormat="1" ht="15" customHeight="1">
      <c r="A387" s="53">
        <v>19</v>
      </c>
      <c r="B387" s="11" t="s">
        <v>10</v>
      </c>
      <c r="C387" s="10">
        <v>337</v>
      </c>
      <c r="D387" s="31" t="s">
        <v>98</v>
      </c>
      <c r="E387" s="14">
        <v>200</v>
      </c>
      <c r="F387" s="400"/>
      <c r="G387" s="14">
        <v>200</v>
      </c>
      <c r="H387" s="396">
        <f t="shared" si="10"/>
        <v>-40</v>
      </c>
      <c r="I387" s="417">
        <v>160</v>
      </c>
    </row>
    <row r="388" spans="1:9" s="1" customFormat="1" ht="15" customHeight="1">
      <c r="A388" s="53">
        <v>20</v>
      </c>
      <c r="B388" s="11" t="s">
        <v>10</v>
      </c>
      <c r="C388" s="46">
        <v>334</v>
      </c>
      <c r="D388" s="31" t="s">
        <v>165</v>
      </c>
      <c r="E388" s="14">
        <v>500</v>
      </c>
      <c r="F388" s="400"/>
      <c r="G388" s="14">
        <v>500</v>
      </c>
      <c r="H388" s="396">
        <f t="shared" si="10"/>
        <v>-416</v>
      </c>
      <c r="I388" s="417">
        <f>77+7</f>
        <v>84</v>
      </c>
    </row>
    <row r="389" spans="1:9" ht="15" customHeight="1">
      <c r="A389" s="53">
        <v>21</v>
      </c>
      <c r="B389" s="11" t="s">
        <v>10</v>
      </c>
      <c r="C389" s="10">
        <v>337</v>
      </c>
      <c r="D389" s="17" t="s">
        <v>1074</v>
      </c>
      <c r="E389" s="14">
        <v>2700</v>
      </c>
      <c r="F389" s="400"/>
      <c r="G389" s="14">
        <v>2700</v>
      </c>
      <c r="H389" s="396">
        <f t="shared" si="10"/>
        <v>-2676</v>
      </c>
      <c r="I389" s="417">
        <v>24</v>
      </c>
    </row>
    <row r="390" spans="1:9" ht="15" customHeight="1">
      <c r="A390" s="53">
        <v>22</v>
      </c>
      <c r="B390" s="11" t="s">
        <v>10</v>
      </c>
      <c r="C390" s="10">
        <v>337</v>
      </c>
      <c r="D390" s="17" t="s">
        <v>1075</v>
      </c>
      <c r="E390" s="14"/>
      <c r="F390" s="400"/>
      <c r="G390" s="14"/>
      <c r="H390" s="396">
        <v>1722</v>
      </c>
      <c r="I390" s="417">
        <v>1722</v>
      </c>
    </row>
    <row r="391" spans="1:9" ht="15" customHeight="1">
      <c r="A391" s="53">
        <v>23</v>
      </c>
      <c r="B391" s="11" t="s">
        <v>10</v>
      </c>
      <c r="C391" s="15">
        <v>33</v>
      </c>
      <c r="D391" s="18" t="s">
        <v>664</v>
      </c>
      <c r="E391" s="19">
        <f>SUM(E381:E389)</f>
        <v>4290</v>
      </c>
      <c r="F391" s="452"/>
      <c r="G391" s="19">
        <f>SUM(G381:G389)</f>
        <v>4290</v>
      </c>
      <c r="H391" s="404">
        <f>SUM(H381:H390)</f>
        <v>-1335</v>
      </c>
      <c r="I391" s="404">
        <f>SUM(I381:I390)</f>
        <v>2955</v>
      </c>
    </row>
    <row r="392" spans="1:9" ht="15" customHeight="1">
      <c r="A392" s="53">
        <v>24</v>
      </c>
      <c r="B392" s="11" t="s">
        <v>10</v>
      </c>
      <c r="C392" s="10">
        <v>342</v>
      </c>
      <c r="D392" s="17" t="s">
        <v>16</v>
      </c>
      <c r="E392" s="14">
        <v>300</v>
      </c>
      <c r="F392" s="400"/>
      <c r="G392" s="14">
        <v>300</v>
      </c>
      <c r="H392" s="396">
        <f t="shared" si="10"/>
        <v>-300</v>
      </c>
      <c r="I392" s="455">
        <v>0</v>
      </c>
    </row>
    <row r="393" spans="1:9" ht="15" customHeight="1">
      <c r="A393" s="53">
        <v>25</v>
      </c>
      <c r="B393" s="11" t="s">
        <v>10</v>
      </c>
      <c r="C393" s="24">
        <v>34</v>
      </c>
      <c r="D393" s="25" t="s">
        <v>665</v>
      </c>
      <c r="E393" s="22">
        <f>SUM(E392)</f>
        <v>300</v>
      </c>
      <c r="F393" s="463"/>
      <c r="G393" s="22">
        <f>SUM(G392)</f>
        <v>300</v>
      </c>
      <c r="H393" s="405">
        <f t="shared" si="10"/>
        <v>-300</v>
      </c>
      <c r="I393" s="404">
        <v>0</v>
      </c>
    </row>
    <row r="394" spans="1:9" ht="15" customHeight="1">
      <c r="A394" s="53">
        <v>26</v>
      </c>
      <c r="B394" s="11" t="s">
        <v>10</v>
      </c>
      <c r="C394" s="10">
        <v>351</v>
      </c>
      <c r="D394" s="17" t="s">
        <v>17</v>
      </c>
      <c r="E394" s="14">
        <v>819</v>
      </c>
      <c r="F394" s="400"/>
      <c r="G394" s="14">
        <v>819</v>
      </c>
      <c r="H394" s="396">
        <f t="shared" si="10"/>
        <v>-89</v>
      </c>
      <c r="I394" s="455">
        <v>730</v>
      </c>
    </row>
    <row r="395" spans="1:9" ht="15" customHeight="1">
      <c r="A395" s="53">
        <v>27</v>
      </c>
      <c r="B395" s="11" t="s">
        <v>10</v>
      </c>
      <c r="C395" s="10">
        <v>355</v>
      </c>
      <c r="D395" s="17" t="s">
        <v>1076</v>
      </c>
      <c r="E395" s="14"/>
      <c r="F395" s="400"/>
      <c r="G395" s="14"/>
      <c r="H395" s="396">
        <f t="shared" si="10"/>
        <v>143</v>
      </c>
      <c r="I395" s="455">
        <v>143</v>
      </c>
    </row>
    <row r="396" spans="1:9" ht="15" customHeight="1">
      <c r="A396" s="53">
        <v>28</v>
      </c>
      <c r="B396" s="11" t="s">
        <v>10</v>
      </c>
      <c r="C396" s="15">
        <v>35</v>
      </c>
      <c r="D396" s="18" t="s">
        <v>666</v>
      </c>
      <c r="E396" s="22">
        <f>SUM(E394:E394)</f>
        <v>819</v>
      </c>
      <c r="F396" s="463"/>
      <c r="G396" s="22">
        <f>SUM(G394:G394)</f>
        <v>819</v>
      </c>
      <c r="H396" s="404">
        <f>SUM(H394:H395)</f>
        <v>54</v>
      </c>
      <c r="I396" s="404">
        <f>SUM(I394:I395)</f>
        <v>873</v>
      </c>
    </row>
    <row r="397" spans="1:9" ht="15" customHeight="1">
      <c r="A397" s="53">
        <v>29</v>
      </c>
      <c r="B397" s="11" t="s">
        <v>10</v>
      </c>
      <c r="C397" s="15">
        <v>3</v>
      </c>
      <c r="D397" s="18" t="s">
        <v>667</v>
      </c>
      <c r="E397" s="19">
        <f>SUM(E380+E393+E391+E396)</f>
        <v>6553</v>
      </c>
      <c r="F397" s="452"/>
      <c r="G397" s="19">
        <f>SUM(G380+G393+G391+G396)</f>
        <v>6553</v>
      </c>
      <c r="H397" s="241">
        <f>SUM(H380+H393+H391+H396)</f>
        <v>-1446</v>
      </c>
      <c r="I397" s="241">
        <f>SUM(I380+I393+I391+I396)</f>
        <v>5107</v>
      </c>
    </row>
    <row r="398" spans="1:9" ht="15" customHeight="1">
      <c r="A398" s="53">
        <v>30</v>
      </c>
      <c r="B398" s="11" t="s">
        <v>10</v>
      </c>
      <c r="C398" s="226">
        <v>61</v>
      </c>
      <c r="D398" s="245" t="s">
        <v>1077</v>
      </c>
      <c r="E398" s="239"/>
      <c r="F398" s="458"/>
      <c r="G398" s="239"/>
      <c r="H398" s="396">
        <f t="shared" si="10"/>
        <v>100</v>
      </c>
      <c r="I398" s="455">
        <v>100</v>
      </c>
    </row>
    <row r="399" spans="1:9" ht="15" customHeight="1">
      <c r="A399" s="53">
        <v>31</v>
      </c>
      <c r="B399" s="11" t="s">
        <v>10</v>
      </c>
      <c r="C399" s="226">
        <v>62</v>
      </c>
      <c r="D399" s="245" t="s">
        <v>1078</v>
      </c>
      <c r="E399" s="239"/>
      <c r="F399" s="458"/>
      <c r="G399" s="239"/>
      <c r="H399" s="396">
        <f t="shared" si="10"/>
        <v>550</v>
      </c>
      <c r="I399" s="455">
        <v>550</v>
      </c>
    </row>
    <row r="400" spans="1:9" ht="15" customHeight="1">
      <c r="A400" s="53">
        <v>32</v>
      </c>
      <c r="B400" s="11" t="s">
        <v>10</v>
      </c>
      <c r="C400" s="226">
        <v>62</v>
      </c>
      <c r="D400" s="245" t="s">
        <v>1079</v>
      </c>
      <c r="E400" s="239"/>
      <c r="F400" s="458"/>
      <c r="G400" s="239"/>
      <c r="H400" s="396">
        <v>2294</v>
      </c>
      <c r="I400" s="455">
        <v>2294</v>
      </c>
    </row>
    <row r="401" spans="1:9" ht="15" customHeight="1">
      <c r="A401" s="53">
        <v>33</v>
      </c>
      <c r="B401" s="11" t="s">
        <v>10</v>
      </c>
      <c r="C401" s="226">
        <v>62</v>
      </c>
      <c r="D401" s="245" t="s">
        <v>1080</v>
      </c>
      <c r="E401" s="239"/>
      <c r="F401" s="458"/>
      <c r="G401" s="239"/>
      <c r="H401" s="396">
        <f t="shared" si="10"/>
        <v>63</v>
      </c>
      <c r="I401" s="455">
        <v>63</v>
      </c>
    </row>
    <row r="402" spans="1:9" ht="15" customHeight="1">
      <c r="A402" s="53">
        <v>34</v>
      </c>
      <c r="B402" s="11" t="s">
        <v>10</v>
      </c>
      <c r="C402" s="226">
        <v>65</v>
      </c>
      <c r="D402" s="245" t="s">
        <v>1081</v>
      </c>
      <c r="E402" s="239"/>
      <c r="F402" s="458"/>
      <c r="G402" s="239"/>
      <c r="H402" s="396">
        <f t="shared" si="10"/>
        <v>664</v>
      </c>
      <c r="I402" s="455">
        <f>44+620</f>
        <v>664</v>
      </c>
    </row>
    <row r="403" spans="1:9" ht="15" customHeight="1">
      <c r="A403" s="53">
        <v>35</v>
      </c>
      <c r="B403" s="11" t="s">
        <v>10</v>
      </c>
      <c r="C403" s="233">
        <v>6</v>
      </c>
      <c r="D403" s="240" t="s">
        <v>1082</v>
      </c>
      <c r="E403" s="19"/>
      <c r="F403" s="437"/>
      <c r="G403" s="19"/>
      <c r="H403" s="405">
        <f t="shared" si="10"/>
        <v>3671</v>
      </c>
      <c r="I403" s="404">
        <f>SUM(I398:I402)</f>
        <v>3671</v>
      </c>
    </row>
    <row r="404" spans="1:9" ht="15" customHeight="1">
      <c r="A404" s="731">
        <v>36</v>
      </c>
      <c r="B404" s="737" t="s">
        <v>668</v>
      </c>
      <c r="C404" s="738"/>
      <c r="D404" s="739"/>
      <c r="E404" s="775">
        <f>SUM(E371+E373+E375+E397+E403)</f>
        <v>7127</v>
      </c>
      <c r="F404" s="774">
        <f>SUM(F371+F373+F375+F397+F403)</f>
        <v>249</v>
      </c>
      <c r="G404" s="775">
        <f>SUM(G371+G373+G375+G397+G403)</f>
        <v>7376</v>
      </c>
      <c r="H404" s="775">
        <f>SUM(H371+H373+H375+H397+H403)</f>
        <v>1813</v>
      </c>
      <c r="I404" s="775">
        <f>SUM(I371+I373+I375+I397+I403)</f>
        <v>9189</v>
      </c>
    </row>
    <row r="405" spans="1:9" ht="15" customHeight="1">
      <c r="A405" s="732"/>
      <c r="B405" s="740"/>
      <c r="C405" s="741"/>
      <c r="D405" s="742"/>
      <c r="E405" s="775"/>
      <c r="F405" s="774"/>
      <c r="G405" s="775"/>
      <c r="H405" s="775"/>
      <c r="I405" s="775"/>
    </row>
    <row r="406" spans="1:9" ht="15" customHeight="1">
      <c r="A406" s="1"/>
      <c r="B406" s="2"/>
      <c r="C406" s="1"/>
      <c r="E406" s="69"/>
      <c r="F406" s="484"/>
      <c r="G406" s="69"/>
      <c r="H406" s="391"/>
      <c r="I406" s="421"/>
    </row>
    <row r="407" spans="1:9" ht="15" customHeight="1">
      <c r="A407" s="1"/>
      <c r="B407" s="2"/>
      <c r="C407" s="1"/>
      <c r="D407" s="3" t="s">
        <v>99</v>
      </c>
      <c r="E407" s="4"/>
      <c r="F407" s="389"/>
      <c r="G407" s="4"/>
      <c r="H407" s="391"/>
      <c r="I407" s="421"/>
    </row>
    <row r="408" spans="1:9" ht="15" customHeight="1">
      <c r="A408" s="1"/>
      <c r="B408" s="2"/>
      <c r="C408" s="1"/>
      <c r="D408" s="3" t="s">
        <v>970</v>
      </c>
      <c r="E408" s="4"/>
      <c r="F408" s="389"/>
      <c r="G408" s="4"/>
      <c r="H408" s="391"/>
      <c r="I408" s="421"/>
    </row>
    <row r="409" spans="1:9" ht="15" customHeight="1">
      <c r="A409" s="1"/>
      <c r="B409" s="2"/>
      <c r="C409" s="1"/>
      <c r="D409" s="3"/>
      <c r="E409" s="7" t="s">
        <v>353</v>
      </c>
      <c r="F409" s="393"/>
      <c r="G409" s="7"/>
      <c r="H409" s="391"/>
      <c r="I409" s="421"/>
    </row>
    <row r="410" spans="1:9" ht="15" customHeight="1">
      <c r="A410" s="731" t="s">
        <v>354</v>
      </c>
      <c r="B410" s="730" t="s">
        <v>3</v>
      </c>
      <c r="C410" s="730"/>
      <c r="D410" s="8" t="s">
        <v>4</v>
      </c>
      <c r="E410" s="9" t="s">
        <v>5</v>
      </c>
      <c r="F410" s="395" t="s">
        <v>1054</v>
      </c>
      <c r="G410" s="9" t="s">
        <v>7</v>
      </c>
      <c r="H410" s="396" t="s">
        <v>357</v>
      </c>
      <c r="I410" s="397" t="s">
        <v>720</v>
      </c>
    </row>
    <row r="411" spans="1:9" ht="15" customHeight="1">
      <c r="A411" s="732"/>
      <c r="B411" s="730" t="s">
        <v>8</v>
      </c>
      <c r="C411" s="730"/>
      <c r="D411" s="8" t="s">
        <v>9</v>
      </c>
      <c r="E411" s="9" t="s">
        <v>148</v>
      </c>
      <c r="F411" s="398" t="s">
        <v>1016</v>
      </c>
      <c r="G411" s="9" t="s">
        <v>1000</v>
      </c>
      <c r="H411" s="399" t="s">
        <v>1055</v>
      </c>
      <c r="I411" s="399" t="s">
        <v>1056</v>
      </c>
    </row>
    <row r="412" spans="1:9" s="78" customFormat="1" ht="15" customHeight="1">
      <c r="A412" s="10">
        <v>1</v>
      </c>
      <c r="B412" s="11" t="s">
        <v>10</v>
      </c>
      <c r="C412" s="10">
        <v>511</v>
      </c>
      <c r="D412" s="31" t="s">
        <v>982</v>
      </c>
      <c r="E412" s="71">
        <v>2315</v>
      </c>
      <c r="F412" s="485"/>
      <c r="G412" s="14">
        <f>SUM(E412:F412)</f>
        <v>2315</v>
      </c>
      <c r="H412" s="396">
        <f>I412-G412</f>
        <v>2213</v>
      </c>
      <c r="I412" s="397">
        <v>4528</v>
      </c>
    </row>
    <row r="413" spans="1:9" s="1" customFormat="1" ht="15" customHeight="1">
      <c r="A413" s="10">
        <v>2</v>
      </c>
      <c r="B413" s="11" t="s">
        <v>10</v>
      </c>
      <c r="C413" s="15">
        <v>5</v>
      </c>
      <c r="D413" s="43" t="s">
        <v>1011</v>
      </c>
      <c r="E413" s="56">
        <f>SUM(E412:E412)</f>
        <v>2315</v>
      </c>
      <c r="F413" s="468">
        <f>SUM(F412)</f>
        <v>0</v>
      </c>
      <c r="G413" s="23">
        <f>SUM(G412)</f>
        <v>2315</v>
      </c>
      <c r="H413" s="405">
        <f>SUM(H412)</f>
        <v>2213</v>
      </c>
      <c r="I413" s="404">
        <f>SUM(I412)</f>
        <v>4528</v>
      </c>
    </row>
    <row r="414" spans="1:9" s="1" customFormat="1" ht="15" customHeight="1">
      <c r="A414" s="744">
        <v>3</v>
      </c>
      <c r="B414" s="737" t="s">
        <v>1012</v>
      </c>
      <c r="C414" s="738"/>
      <c r="D414" s="739"/>
      <c r="E414" s="746">
        <f>SUM(E413)</f>
        <v>2315</v>
      </c>
      <c r="F414" s="756">
        <f>F413</f>
        <v>0</v>
      </c>
      <c r="G414" s="766">
        <f>G413</f>
        <v>2315</v>
      </c>
      <c r="H414" s="770">
        <f>H413</f>
        <v>2213</v>
      </c>
      <c r="I414" s="771">
        <f>I413</f>
        <v>4528</v>
      </c>
    </row>
    <row r="415" spans="1:9" s="1" customFormat="1" ht="15" customHeight="1">
      <c r="A415" s="745"/>
      <c r="B415" s="740"/>
      <c r="C415" s="741"/>
      <c r="D415" s="742"/>
      <c r="E415" s="746"/>
      <c r="F415" s="757"/>
      <c r="G415" s="766"/>
      <c r="H415" s="770"/>
      <c r="I415" s="771"/>
    </row>
    <row r="416" spans="1:9" s="1" customFormat="1" ht="15" customHeight="1">
      <c r="A416" s="27"/>
      <c r="B416" s="486"/>
      <c r="C416" s="486"/>
      <c r="D416" s="486"/>
      <c r="E416" s="487"/>
      <c r="F416" s="488"/>
      <c r="G416" s="489"/>
      <c r="H416" s="490"/>
      <c r="I416" s="491"/>
    </row>
    <row r="417" spans="1:9" s="1" customFormat="1" ht="15" customHeight="1">
      <c r="A417" s="27"/>
      <c r="B417" s="486"/>
      <c r="C417" s="486"/>
      <c r="D417" s="3" t="s">
        <v>1083</v>
      </c>
      <c r="E417" s="487"/>
      <c r="F417" s="488"/>
      <c r="G417" s="489"/>
      <c r="H417" s="490"/>
      <c r="I417" s="491"/>
    </row>
    <row r="418" spans="1:9" s="1" customFormat="1" ht="15" customHeight="1">
      <c r="A418" s="27"/>
      <c r="B418" s="486"/>
      <c r="C418" s="486"/>
      <c r="D418" s="486" t="s">
        <v>1084</v>
      </c>
      <c r="E418" s="487"/>
      <c r="F418" s="488"/>
      <c r="G418" s="489"/>
      <c r="H418" s="490"/>
      <c r="I418" s="491"/>
    </row>
    <row r="419" spans="1:9" s="1" customFormat="1" ht="15" customHeight="1">
      <c r="A419" s="731" t="s">
        <v>354</v>
      </c>
      <c r="B419" s="730" t="s">
        <v>3</v>
      </c>
      <c r="C419" s="730"/>
      <c r="D419" s="8" t="s">
        <v>4</v>
      </c>
      <c r="E419" s="9" t="s">
        <v>5</v>
      </c>
      <c r="F419" s="395" t="s">
        <v>1054</v>
      </c>
      <c r="G419" s="9" t="s">
        <v>7</v>
      </c>
      <c r="H419" s="396" t="s">
        <v>357</v>
      </c>
      <c r="I419" s="397" t="s">
        <v>720</v>
      </c>
    </row>
    <row r="420" spans="1:9" s="1" customFormat="1" ht="15" customHeight="1">
      <c r="A420" s="732"/>
      <c r="B420" s="730" t="s">
        <v>8</v>
      </c>
      <c r="C420" s="730"/>
      <c r="D420" s="8" t="s">
        <v>9</v>
      </c>
      <c r="E420" s="9" t="s">
        <v>148</v>
      </c>
      <c r="F420" s="398" t="s">
        <v>1016</v>
      </c>
      <c r="G420" s="9" t="s">
        <v>1000</v>
      </c>
      <c r="H420" s="399" t="s">
        <v>1055</v>
      </c>
      <c r="I420" s="399" t="s">
        <v>1056</v>
      </c>
    </row>
    <row r="421" spans="1:9" s="1" customFormat="1" ht="15" customHeight="1">
      <c r="A421" s="212">
        <v>1</v>
      </c>
      <c r="B421" s="11" t="s">
        <v>10</v>
      </c>
      <c r="C421" s="10">
        <v>31</v>
      </c>
      <c r="D421" s="492" t="s">
        <v>1085</v>
      </c>
      <c r="E421" s="493"/>
      <c r="F421" s="494"/>
      <c r="G421" s="9"/>
      <c r="H421" s="410">
        <f>I421-G421</f>
        <v>180</v>
      </c>
      <c r="I421" s="410">
        <v>180</v>
      </c>
    </row>
    <row r="422" spans="1:9" s="1" customFormat="1" ht="15" customHeight="1">
      <c r="A422" s="10">
        <v>2</v>
      </c>
      <c r="B422" s="11" t="s">
        <v>10</v>
      </c>
      <c r="C422" s="10">
        <v>33</v>
      </c>
      <c r="D422" s="492" t="s">
        <v>1086</v>
      </c>
      <c r="E422" s="71"/>
      <c r="F422" s="485"/>
      <c r="G422" s="14">
        <f>SUM(E422:F422)</f>
        <v>0</v>
      </c>
      <c r="H422" s="410">
        <f>I422-G422</f>
        <v>421</v>
      </c>
      <c r="I422" s="397">
        <v>421</v>
      </c>
    </row>
    <row r="423" spans="1:9" s="1" customFormat="1" ht="15" customHeight="1">
      <c r="A423" s="10">
        <v>3</v>
      </c>
      <c r="B423" s="11" t="s">
        <v>10</v>
      </c>
      <c r="C423" s="10">
        <v>35</v>
      </c>
      <c r="D423" s="492" t="s">
        <v>1087</v>
      </c>
      <c r="E423" s="71"/>
      <c r="F423" s="485"/>
      <c r="G423" s="14"/>
      <c r="H423" s="410">
        <f>I423-G423</f>
        <v>162</v>
      </c>
      <c r="I423" s="397">
        <v>162</v>
      </c>
    </row>
    <row r="424" spans="1:9" s="1" customFormat="1" ht="15" customHeight="1">
      <c r="A424" s="10">
        <v>4</v>
      </c>
      <c r="B424" s="11" t="s">
        <v>10</v>
      </c>
      <c r="C424" s="15">
        <v>3</v>
      </c>
      <c r="D424" s="25" t="s">
        <v>19</v>
      </c>
      <c r="E424" s="56">
        <f>SUM(E422:E422)</f>
        <v>0</v>
      </c>
      <c r="F424" s="468">
        <f>SUM(F422)</f>
        <v>0</v>
      </c>
      <c r="G424" s="23">
        <f>SUM(G422)</f>
        <v>0</v>
      </c>
      <c r="H424" s="469">
        <f>SUM(H421:H423)</f>
        <v>763</v>
      </c>
      <c r="I424" s="404">
        <f>SUM(I421:I423)</f>
        <v>763</v>
      </c>
    </row>
    <row r="425" spans="1:9" s="1" customFormat="1" ht="15" customHeight="1">
      <c r="A425" s="731">
        <v>5</v>
      </c>
      <c r="B425" s="737" t="s">
        <v>1012</v>
      </c>
      <c r="C425" s="738"/>
      <c r="D425" s="739"/>
      <c r="E425" s="746">
        <f>SUM(E424)</f>
        <v>0</v>
      </c>
      <c r="F425" s="756">
        <f>F424</f>
        <v>0</v>
      </c>
      <c r="G425" s="766">
        <f>G424</f>
        <v>0</v>
      </c>
      <c r="H425" s="776">
        <f>I425-G425</f>
        <v>763</v>
      </c>
      <c r="I425" s="771">
        <f>I424</f>
        <v>763</v>
      </c>
    </row>
    <row r="426" spans="1:9" s="1" customFormat="1" ht="15" customHeight="1">
      <c r="A426" s="732"/>
      <c r="B426" s="740"/>
      <c r="C426" s="741"/>
      <c r="D426" s="742"/>
      <c r="E426" s="746"/>
      <c r="F426" s="757"/>
      <c r="G426" s="766"/>
      <c r="H426" s="777"/>
      <c r="I426" s="771"/>
    </row>
    <row r="427" spans="1:9" s="1" customFormat="1" ht="15" customHeight="1">
      <c r="A427" s="27"/>
      <c r="B427" s="486"/>
      <c r="C427" s="486"/>
      <c r="D427" s="486"/>
      <c r="E427" s="487"/>
      <c r="F427" s="488"/>
      <c r="G427" s="489"/>
      <c r="H427" s="490"/>
      <c r="I427" s="491"/>
    </row>
    <row r="428" spans="1:9" s="1" customFormat="1" ht="15" customHeight="1">
      <c r="A428" s="27"/>
      <c r="B428" s="486"/>
      <c r="C428" s="486"/>
      <c r="D428" s="486"/>
      <c r="E428" s="487"/>
      <c r="F428" s="488"/>
      <c r="G428" s="489"/>
      <c r="H428" s="490"/>
      <c r="I428" s="491"/>
    </row>
    <row r="429" spans="2:9" s="1" customFormat="1" ht="15" customHeight="1">
      <c r="B429" s="2"/>
      <c r="D429"/>
      <c r="E429" s="69"/>
      <c r="F429" s="484"/>
      <c r="G429" s="69"/>
      <c r="H429" s="391"/>
      <c r="I429" s="421"/>
    </row>
    <row r="430" spans="2:9" s="1" customFormat="1" ht="15" customHeight="1">
      <c r="B430" s="2"/>
      <c r="D430" s="3" t="s">
        <v>100</v>
      </c>
      <c r="E430" s="4"/>
      <c r="F430" s="389"/>
      <c r="G430" s="4"/>
      <c r="H430" s="391"/>
      <c r="I430" s="421"/>
    </row>
    <row r="431" spans="2:9" s="1" customFormat="1" ht="15" customHeight="1">
      <c r="B431" s="2"/>
      <c r="D431" s="3" t="s">
        <v>101</v>
      </c>
      <c r="E431" s="4"/>
      <c r="F431" s="389"/>
      <c r="G431" s="4"/>
      <c r="H431" s="391"/>
      <c r="I431" s="421"/>
    </row>
    <row r="432" spans="2:9" s="1" customFormat="1" ht="15" customHeight="1">
      <c r="B432" s="2"/>
      <c r="D432" s="3"/>
      <c r="E432" s="7" t="s">
        <v>353</v>
      </c>
      <c r="F432" s="393"/>
      <c r="G432" s="7"/>
      <c r="H432" s="391"/>
      <c r="I432" s="421"/>
    </row>
    <row r="433" spans="1:9" s="1" customFormat="1" ht="15" customHeight="1">
      <c r="A433" s="731" t="s">
        <v>354</v>
      </c>
      <c r="B433" s="730" t="s">
        <v>3</v>
      </c>
      <c r="C433" s="730"/>
      <c r="D433" s="8" t="s">
        <v>4</v>
      </c>
      <c r="E433" s="9" t="s">
        <v>5</v>
      </c>
      <c r="F433" s="395" t="s">
        <v>1054</v>
      </c>
      <c r="G433" s="9" t="s">
        <v>7</v>
      </c>
      <c r="H433" s="396" t="s">
        <v>357</v>
      </c>
      <c r="I433" s="397" t="s">
        <v>720</v>
      </c>
    </row>
    <row r="434" spans="1:9" s="1" customFormat="1" ht="15" customHeight="1">
      <c r="A434" s="732"/>
      <c r="B434" s="730" t="s">
        <v>8</v>
      </c>
      <c r="C434" s="730"/>
      <c r="D434" s="8" t="s">
        <v>9</v>
      </c>
      <c r="E434" s="9" t="s">
        <v>148</v>
      </c>
      <c r="F434" s="398" t="s">
        <v>1016</v>
      </c>
      <c r="G434" s="9" t="s">
        <v>1000</v>
      </c>
      <c r="H434" s="399" t="s">
        <v>1055</v>
      </c>
      <c r="I434" s="399" t="s">
        <v>1056</v>
      </c>
    </row>
    <row r="435" spans="1:9" s="1" customFormat="1" ht="15" customHeight="1">
      <c r="A435" s="10">
        <v>1</v>
      </c>
      <c r="B435" s="11" t="s">
        <v>10</v>
      </c>
      <c r="C435" s="10">
        <v>47</v>
      </c>
      <c r="D435" s="31" t="s">
        <v>102</v>
      </c>
      <c r="E435" s="13">
        <v>150</v>
      </c>
      <c r="F435" s="425"/>
      <c r="G435" s="13">
        <v>150</v>
      </c>
      <c r="H435" s="396"/>
      <c r="I435" s="397">
        <v>150</v>
      </c>
    </row>
    <row r="436" spans="1:9" s="1" customFormat="1" ht="15" customHeight="1">
      <c r="A436" s="10">
        <v>2</v>
      </c>
      <c r="B436" s="11" t="s">
        <v>10</v>
      </c>
      <c r="C436" s="15">
        <v>4</v>
      </c>
      <c r="D436" s="43" t="s">
        <v>669</v>
      </c>
      <c r="E436" s="56">
        <f>SUM(E435:E435)</f>
        <v>150</v>
      </c>
      <c r="F436" s="468"/>
      <c r="G436" s="56">
        <f>SUM(G435:G435)</f>
        <v>150</v>
      </c>
      <c r="H436" s="405"/>
      <c r="I436" s="404">
        <f>SUM(I435)</f>
        <v>150</v>
      </c>
    </row>
    <row r="437" spans="1:9" s="1" customFormat="1" ht="15" customHeight="1">
      <c r="A437" s="731">
        <v>3</v>
      </c>
      <c r="B437" s="737" t="s">
        <v>641</v>
      </c>
      <c r="C437" s="738"/>
      <c r="D437" s="739"/>
      <c r="E437" s="754">
        <f>SUM(E435:E435)</f>
        <v>150</v>
      </c>
      <c r="F437" s="756">
        <v>0</v>
      </c>
      <c r="G437" s="754">
        <f>SUM(G435:G435)</f>
        <v>150</v>
      </c>
      <c r="H437" s="770"/>
      <c r="I437" s="771">
        <v>150</v>
      </c>
    </row>
    <row r="438" spans="1:9" s="1" customFormat="1" ht="15" customHeight="1">
      <c r="A438" s="732"/>
      <c r="B438" s="740"/>
      <c r="C438" s="741"/>
      <c r="D438" s="742"/>
      <c r="E438" s="755"/>
      <c r="F438" s="757"/>
      <c r="G438" s="755"/>
      <c r="H438" s="770"/>
      <c r="I438" s="771"/>
    </row>
    <row r="439" spans="2:9" s="1" customFormat="1" ht="15" customHeight="1">
      <c r="B439" s="2"/>
      <c r="C439" s="34"/>
      <c r="D439" s="28"/>
      <c r="E439" s="35"/>
      <c r="F439" s="428"/>
      <c r="G439" s="35"/>
      <c r="H439" s="391"/>
      <c r="I439" s="421"/>
    </row>
    <row r="440" spans="2:9" s="1" customFormat="1" ht="15" customHeight="1">
      <c r="B440" s="2"/>
      <c r="D440"/>
      <c r="E440" s="69"/>
      <c r="F440" s="484"/>
      <c r="G440" s="69"/>
      <c r="H440" s="391"/>
      <c r="I440" s="421"/>
    </row>
    <row r="441" spans="2:9" s="1" customFormat="1" ht="15" customHeight="1">
      <c r="B441" s="2"/>
      <c r="D441"/>
      <c r="E441" s="69"/>
      <c r="F441" s="484"/>
      <c r="G441" s="69"/>
      <c r="H441" s="391"/>
      <c r="I441" s="421"/>
    </row>
    <row r="442" spans="2:9" s="1" customFormat="1" ht="15" customHeight="1">
      <c r="B442" s="2"/>
      <c r="D442"/>
      <c r="E442" s="69"/>
      <c r="F442" s="484"/>
      <c r="G442" s="69"/>
      <c r="H442" s="391"/>
      <c r="I442" s="421"/>
    </row>
    <row r="443" spans="2:9" s="1" customFormat="1" ht="15" customHeight="1">
      <c r="B443" s="2"/>
      <c r="D443"/>
      <c r="E443" s="69"/>
      <c r="F443" s="484"/>
      <c r="G443" s="69"/>
      <c r="H443" s="391"/>
      <c r="I443" s="421"/>
    </row>
    <row r="444" spans="2:9" s="1" customFormat="1" ht="15" customHeight="1">
      <c r="B444" s="2"/>
      <c r="D444"/>
      <c r="E444" s="69"/>
      <c r="F444" s="484"/>
      <c r="G444" s="69"/>
      <c r="H444" s="391"/>
      <c r="I444" s="421"/>
    </row>
    <row r="445" spans="2:9" s="1" customFormat="1" ht="15" customHeight="1">
      <c r="B445" s="2"/>
      <c r="D445"/>
      <c r="E445" s="69"/>
      <c r="F445" s="484"/>
      <c r="G445" s="69"/>
      <c r="H445" s="391"/>
      <c r="I445" s="421"/>
    </row>
    <row r="446" spans="2:9" s="1" customFormat="1" ht="15" customHeight="1">
      <c r="B446" s="2"/>
      <c r="D446"/>
      <c r="E446" s="69"/>
      <c r="F446" s="484"/>
      <c r="G446" s="69"/>
      <c r="H446" s="391"/>
      <c r="I446" s="421"/>
    </row>
    <row r="447" spans="2:9" s="1" customFormat="1" ht="15" customHeight="1">
      <c r="B447" s="2"/>
      <c r="D447"/>
      <c r="E447" s="69"/>
      <c r="F447" s="484"/>
      <c r="G447" s="69"/>
      <c r="H447" s="391"/>
      <c r="I447" s="421"/>
    </row>
    <row r="448" spans="2:9" s="1" customFormat="1" ht="15" customHeight="1">
      <c r="B448" s="2"/>
      <c r="D448"/>
      <c r="E448" s="69"/>
      <c r="F448" s="484"/>
      <c r="G448" s="69"/>
      <c r="H448" s="391"/>
      <c r="I448" s="421"/>
    </row>
    <row r="449" spans="2:9" s="1" customFormat="1" ht="15" customHeight="1">
      <c r="B449" s="2"/>
      <c r="D449"/>
      <c r="E449" s="69"/>
      <c r="F449" s="484"/>
      <c r="G449" s="69"/>
      <c r="H449" s="391"/>
      <c r="I449" s="421"/>
    </row>
    <row r="450" spans="2:9" s="1" customFormat="1" ht="15" customHeight="1">
      <c r="B450" s="2"/>
      <c r="D450"/>
      <c r="E450" s="69"/>
      <c r="F450" s="484"/>
      <c r="G450" s="69"/>
      <c r="H450" s="391"/>
      <c r="I450" s="421"/>
    </row>
    <row r="451" spans="1:9" ht="15" customHeight="1">
      <c r="A451" s="1"/>
      <c r="B451" s="2"/>
      <c r="C451" s="1"/>
      <c r="E451" s="69"/>
      <c r="F451" s="484"/>
      <c r="G451" s="69"/>
      <c r="H451" s="391"/>
      <c r="I451" s="421"/>
    </row>
    <row r="452" spans="1:9" ht="15" customHeight="1">
      <c r="A452" s="1"/>
      <c r="B452" s="2"/>
      <c r="C452" s="1"/>
      <c r="E452" s="69"/>
      <c r="F452" s="484"/>
      <c r="G452" s="69"/>
      <c r="H452" s="391"/>
      <c r="I452" s="421"/>
    </row>
    <row r="453" spans="1:9" ht="15" customHeight="1">
      <c r="A453" s="1"/>
      <c r="B453" s="2"/>
      <c r="C453" s="1"/>
      <c r="E453" s="69"/>
      <c r="F453" s="484"/>
      <c r="G453" s="69"/>
      <c r="H453" s="391"/>
      <c r="I453" s="421"/>
    </row>
    <row r="454" spans="1:9" ht="15" customHeight="1">
      <c r="A454" s="1"/>
      <c r="B454" s="2"/>
      <c r="C454" s="1"/>
      <c r="E454" s="69"/>
      <c r="F454" s="484"/>
      <c r="G454" s="69"/>
      <c r="H454" s="391"/>
      <c r="I454" s="421"/>
    </row>
    <row r="455" spans="1:9" ht="15" customHeight="1">
      <c r="A455" s="1"/>
      <c r="B455" s="2"/>
      <c r="C455" s="1"/>
      <c r="D455" s="3" t="s">
        <v>984</v>
      </c>
      <c r="E455" s="7"/>
      <c r="F455" s="393"/>
      <c r="G455" s="7"/>
      <c r="H455" s="391"/>
      <c r="I455" s="421"/>
    </row>
    <row r="456" spans="1:9" ht="15">
      <c r="A456" s="1"/>
      <c r="B456" s="2"/>
      <c r="C456" s="1"/>
      <c r="D456" s="3" t="s">
        <v>983</v>
      </c>
      <c r="E456" s="4"/>
      <c r="F456" s="389"/>
      <c r="G456" s="4"/>
      <c r="H456" s="391"/>
      <c r="I456" s="421"/>
    </row>
    <row r="457" spans="2:9" s="1" customFormat="1" ht="15" customHeight="1">
      <c r="B457" s="2"/>
      <c r="D457" s="45"/>
      <c r="E457" s="7" t="s">
        <v>353</v>
      </c>
      <c r="F457" s="393"/>
      <c r="G457" s="7"/>
      <c r="H457" s="391"/>
      <c r="I457" s="421"/>
    </row>
    <row r="458" spans="1:9" ht="15" customHeight="1">
      <c r="A458" s="731" t="s">
        <v>354</v>
      </c>
      <c r="B458" s="730" t="s">
        <v>3</v>
      </c>
      <c r="C458" s="730"/>
      <c r="D458" s="8" t="s">
        <v>4</v>
      </c>
      <c r="E458" s="9" t="s">
        <v>5</v>
      </c>
      <c r="F458" s="395" t="s">
        <v>1054</v>
      </c>
      <c r="G458" s="9" t="s">
        <v>7</v>
      </c>
      <c r="H458" s="396" t="s">
        <v>357</v>
      </c>
      <c r="I458" s="397" t="s">
        <v>720</v>
      </c>
    </row>
    <row r="459" spans="1:9" ht="15" customHeight="1">
      <c r="A459" s="732"/>
      <c r="B459" s="730" t="s">
        <v>8</v>
      </c>
      <c r="C459" s="730"/>
      <c r="D459" s="8" t="s">
        <v>9</v>
      </c>
      <c r="E459" s="9" t="s">
        <v>148</v>
      </c>
      <c r="F459" s="398" t="s">
        <v>1016</v>
      </c>
      <c r="G459" s="9" t="s">
        <v>1000</v>
      </c>
      <c r="H459" s="399" t="s">
        <v>1055</v>
      </c>
      <c r="I459" s="399" t="s">
        <v>1056</v>
      </c>
    </row>
    <row r="460" spans="1:9" ht="15" customHeight="1">
      <c r="A460" s="10">
        <v>1</v>
      </c>
      <c r="B460" s="11" t="s">
        <v>10</v>
      </c>
      <c r="C460" s="10">
        <v>1101</v>
      </c>
      <c r="D460" s="21" t="s">
        <v>104</v>
      </c>
      <c r="E460" s="75">
        <v>1360</v>
      </c>
      <c r="F460" s="495"/>
      <c r="G460" s="75">
        <v>1360</v>
      </c>
      <c r="H460" s="396">
        <f>I460-G460</f>
        <v>403</v>
      </c>
      <c r="I460" s="397">
        <v>1763</v>
      </c>
    </row>
    <row r="461" spans="1:9" ht="15" customHeight="1">
      <c r="A461" s="10">
        <v>2</v>
      </c>
      <c r="B461" s="11" t="s">
        <v>10</v>
      </c>
      <c r="C461" s="10">
        <v>11013</v>
      </c>
      <c r="D461" s="21" t="s">
        <v>1003</v>
      </c>
      <c r="E461" s="75"/>
      <c r="F461" s="495"/>
      <c r="G461" s="75"/>
      <c r="H461" s="396">
        <f aca="true" t="shared" si="11" ref="H461:H469">I461-G461</f>
        <v>66</v>
      </c>
      <c r="I461" s="397">
        <v>66</v>
      </c>
    </row>
    <row r="462" spans="1:9" ht="15" customHeight="1">
      <c r="A462" s="10">
        <v>3</v>
      </c>
      <c r="B462" s="11" t="s">
        <v>10</v>
      </c>
      <c r="C462" s="10">
        <v>1107</v>
      </c>
      <c r="D462" s="21" t="s">
        <v>112</v>
      </c>
      <c r="E462" s="75">
        <v>60</v>
      </c>
      <c r="F462" s="495"/>
      <c r="G462" s="75">
        <v>60</v>
      </c>
      <c r="H462" s="396">
        <f t="shared" si="11"/>
        <v>9</v>
      </c>
      <c r="I462" s="397">
        <v>69</v>
      </c>
    </row>
    <row r="463" spans="1:9" ht="15" customHeight="1">
      <c r="A463" s="10">
        <v>4</v>
      </c>
      <c r="B463" s="11" t="s">
        <v>10</v>
      </c>
      <c r="C463" s="10">
        <v>1110</v>
      </c>
      <c r="D463" s="21" t="s">
        <v>105</v>
      </c>
      <c r="E463" s="75">
        <v>12</v>
      </c>
      <c r="F463" s="495"/>
      <c r="G463" s="75">
        <v>12</v>
      </c>
      <c r="H463" s="396">
        <f t="shared" si="11"/>
        <v>4</v>
      </c>
      <c r="I463" s="397">
        <v>16</v>
      </c>
    </row>
    <row r="464" spans="1:9" ht="15" customHeight="1">
      <c r="A464" s="10">
        <v>7</v>
      </c>
      <c r="B464" s="11" t="s">
        <v>10</v>
      </c>
      <c r="C464" s="15">
        <v>11</v>
      </c>
      <c r="D464" s="76" t="s">
        <v>670</v>
      </c>
      <c r="E464" s="74">
        <f>SUM(E460:E463)</f>
        <v>1432</v>
      </c>
      <c r="F464" s="496"/>
      <c r="G464" s="74">
        <f>SUM(G460:G463)</f>
        <v>1432</v>
      </c>
      <c r="H464" s="404">
        <f>SUM(H460:H463)</f>
        <v>482</v>
      </c>
      <c r="I464" s="404">
        <f>SUM(I460:I463)</f>
        <v>1914</v>
      </c>
    </row>
    <row r="465" spans="1:9" ht="15" customHeight="1">
      <c r="A465" s="10">
        <v>8</v>
      </c>
      <c r="B465" s="11" t="s">
        <v>10</v>
      </c>
      <c r="C465" s="10">
        <v>122</v>
      </c>
      <c r="D465" s="72" t="s">
        <v>106</v>
      </c>
      <c r="E465" s="75">
        <v>214</v>
      </c>
      <c r="F465" s="495"/>
      <c r="G465" s="75">
        <v>214</v>
      </c>
      <c r="H465" s="396">
        <f t="shared" si="11"/>
        <v>22</v>
      </c>
      <c r="I465" s="455">
        <v>236</v>
      </c>
    </row>
    <row r="466" spans="1:9" ht="15" customHeight="1">
      <c r="A466" s="10">
        <v>9</v>
      </c>
      <c r="B466" s="11" t="s">
        <v>10</v>
      </c>
      <c r="C466" s="15">
        <v>12</v>
      </c>
      <c r="D466" s="76" t="s">
        <v>671</v>
      </c>
      <c r="E466" s="74">
        <f>SUM(E465)</f>
        <v>214</v>
      </c>
      <c r="F466" s="496"/>
      <c r="G466" s="74">
        <f>SUM(G465)</f>
        <v>214</v>
      </c>
      <c r="H466" s="405">
        <f t="shared" si="11"/>
        <v>22</v>
      </c>
      <c r="I466" s="404">
        <f>SUM(I465)</f>
        <v>236</v>
      </c>
    </row>
    <row r="467" spans="1:9" ht="15" customHeight="1">
      <c r="A467" s="10">
        <v>10</v>
      </c>
      <c r="B467" s="11" t="s">
        <v>10</v>
      </c>
      <c r="C467" s="10">
        <v>2</v>
      </c>
      <c r="D467" s="21" t="s">
        <v>672</v>
      </c>
      <c r="E467" s="75">
        <v>425</v>
      </c>
      <c r="F467" s="495"/>
      <c r="G467" s="75">
        <v>425</v>
      </c>
      <c r="H467" s="396">
        <f t="shared" si="11"/>
        <v>126</v>
      </c>
      <c r="I467" s="397">
        <v>551</v>
      </c>
    </row>
    <row r="468" spans="1:9" ht="15" customHeight="1">
      <c r="A468" s="10">
        <v>11</v>
      </c>
      <c r="B468" s="11" t="s">
        <v>10</v>
      </c>
      <c r="C468" s="10">
        <v>2</v>
      </c>
      <c r="D468" s="21" t="s">
        <v>113</v>
      </c>
      <c r="E468" s="75">
        <f>SUM(E462*1.19*0.14)</f>
        <v>9.996</v>
      </c>
      <c r="F468" s="495"/>
      <c r="G468" s="75">
        <f>SUM(G462*1.19*0.14)</f>
        <v>9.996</v>
      </c>
      <c r="H468" s="396">
        <f t="shared" si="11"/>
        <v>1.0039999999999996</v>
      </c>
      <c r="I468" s="399">
        <v>11</v>
      </c>
    </row>
    <row r="469" spans="1:9" ht="15" customHeight="1">
      <c r="A469" s="10">
        <v>12</v>
      </c>
      <c r="B469" s="11" t="s">
        <v>10</v>
      </c>
      <c r="C469" s="10">
        <v>2</v>
      </c>
      <c r="D469" s="21" t="s">
        <v>107</v>
      </c>
      <c r="E469" s="75">
        <f>SUM(E462*1.19*0.16)</f>
        <v>11.424</v>
      </c>
      <c r="F469" s="495"/>
      <c r="G469" s="75">
        <f>SUM(G462*1.19*0.16)</f>
        <v>11.424</v>
      </c>
      <c r="H469" s="396">
        <f t="shared" si="11"/>
        <v>0.5760000000000005</v>
      </c>
      <c r="I469" s="399">
        <v>12</v>
      </c>
    </row>
    <row r="470" spans="1:9" ht="15" customHeight="1">
      <c r="A470" s="10">
        <v>13</v>
      </c>
      <c r="B470" s="11" t="s">
        <v>10</v>
      </c>
      <c r="C470" s="15">
        <v>2</v>
      </c>
      <c r="D470" s="76" t="s">
        <v>673</v>
      </c>
      <c r="E470" s="74">
        <f>SUM(E467:E469)</f>
        <v>446.41999999999996</v>
      </c>
      <c r="F470" s="496"/>
      <c r="G470" s="74">
        <f>SUM(G467:G469)</f>
        <v>446.41999999999996</v>
      </c>
      <c r="H470" s="404">
        <f>SUM(H467:H469)</f>
        <v>127.58000000000001</v>
      </c>
      <c r="I470" s="404">
        <f>SUM(I467:I469)</f>
        <v>574</v>
      </c>
    </row>
    <row r="471" spans="1:9" ht="15" customHeight="1">
      <c r="A471" s="10">
        <v>14</v>
      </c>
      <c r="B471" s="11" t="s">
        <v>10</v>
      </c>
      <c r="C471" s="10">
        <v>312</v>
      </c>
      <c r="D471" s="77" t="s">
        <v>114</v>
      </c>
      <c r="E471" s="75">
        <v>972</v>
      </c>
      <c r="F471" s="495"/>
      <c r="G471" s="75">
        <v>972</v>
      </c>
      <c r="H471" s="396">
        <f>I471-G471</f>
        <v>300</v>
      </c>
      <c r="I471" s="396">
        <v>1272</v>
      </c>
    </row>
    <row r="472" spans="1:9" ht="15" customHeight="1">
      <c r="A472" s="10">
        <v>15</v>
      </c>
      <c r="B472" s="11" t="s">
        <v>10</v>
      </c>
      <c r="C472" s="10">
        <v>312</v>
      </c>
      <c r="D472" s="77" t="s">
        <v>11</v>
      </c>
      <c r="E472" s="75">
        <v>3</v>
      </c>
      <c r="F472" s="495"/>
      <c r="G472" s="75">
        <v>3</v>
      </c>
      <c r="H472" s="497"/>
      <c r="I472" s="497">
        <v>3</v>
      </c>
    </row>
    <row r="473" spans="1:9" ht="15" customHeight="1">
      <c r="A473" s="10">
        <v>16</v>
      </c>
      <c r="B473" s="11" t="s">
        <v>10</v>
      </c>
      <c r="C473" s="10">
        <v>312</v>
      </c>
      <c r="D473" s="77" t="s">
        <v>109</v>
      </c>
      <c r="E473" s="75">
        <v>20</v>
      </c>
      <c r="F473" s="495"/>
      <c r="G473" s="75">
        <v>20</v>
      </c>
      <c r="H473" s="497"/>
      <c r="I473" s="497">
        <v>20</v>
      </c>
    </row>
    <row r="474" spans="1:9" ht="15" customHeight="1">
      <c r="A474" s="10">
        <v>17</v>
      </c>
      <c r="B474" s="11" t="s">
        <v>10</v>
      </c>
      <c r="C474" s="10">
        <v>311</v>
      </c>
      <c r="D474" s="21" t="s">
        <v>108</v>
      </c>
      <c r="E474" s="75">
        <v>80</v>
      </c>
      <c r="F474" s="495"/>
      <c r="G474" s="75">
        <v>80</v>
      </c>
      <c r="H474" s="498">
        <v>-80</v>
      </c>
      <c r="I474" s="498">
        <v>0</v>
      </c>
    </row>
    <row r="475" spans="1:9" ht="15" customHeight="1">
      <c r="A475" s="10">
        <v>18</v>
      </c>
      <c r="B475" s="11" t="s">
        <v>10</v>
      </c>
      <c r="C475" s="10">
        <v>311</v>
      </c>
      <c r="D475" s="21" t="s">
        <v>110</v>
      </c>
      <c r="E475" s="75">
        <v>150</v>
      </c>
      <c r="F475" s="495"/>
      <c r="G475" s="75">
        <v>150</v>
      </c>
      <c r="H475" s="499">
        <v>156</v>
      </c>
      <c r="I475" s="499">
        <f>SUM(G475:H475)</f>
        <v>306</v>
      </c>
    </row>
    <row r="476" spans="1:9" ht="15" customHeight="1">
      <c r="A476" s="10">
        <v>19</v>
      </c>
      <c r="B476" s="11" t="s">
        <v>10</v>
      </c>
      <c r="C476" s="15">
        <v>31</v>
      </c>
      <c r="D476" s="76" t="s">
        <v>674</v>
      </c>
      <c r="E476" s="74">
        <f>SUM(E471:E475)</f>
        <v>1225</v>
      </c>
      <c r="F476" s="496"/>
      <c r="G476" s="74">
        <f>SUM(G471:G475)</f>
        <v>1225</v>
      </c>
      <c r="H476" s="405">
        <f>SUM(H471:H475)</f>
        <v>376</v>
      </c>
      <c r="I476" s="404">
        <f>SUM(I471:I475)</f>
        <v>1601</v>
      </c>
    </row>
    <row r="477" spans="1:9" ht="15" customHeight="1">
      <c r="A477" s="10">
        <v>20</v>
      </c>
      <c r="B477" s="11" t="s">
        <v>10</v>
      </c>
      <c r="C477" s="10">
        <v>332</v>
      </c>
      <c r="D477" s="21" t="s">
        <v>115</v>
      </c>
      <c r="E477" s="75">
        <v>7760</v>
      </c>
      <c r="F477" s="495"/>
      <c r="G477" s="75">
        <v>7760</v>
      </c>
      <c r="H477" s="396">
        <f aca="true" t="shared" si="12" ref="H477:H482">I477-G477</f>
        <v>2580</v>
      </c>
      <c r="I477" s="397">
        <v>10340</v>
      </c>
    </row>
    <row r="478" spans="1:9" ht="15" customHeight="1">
      <c r="A478" s="10">
        <v>21</v>
      </c>
      <c r="B478" s="11" t="s">
        <v>10</v>
      </c>
      <c r="C478" s="10">
        <v>334</v>
      </c>
      <c r="D478" s="21" t="s">
        <v>111</v>
      </c>
      <c r="E478" s="75">
        <v>50</v>
      </c>
      <c r="F478" s="495"/>
      <c r="G478" s="75">
        <v>50</v>
      </c>
      <c r="H478" s="396">
        <f t="shared" si="12"/>
        <v>-46</v>
      </c>
      <c r="I478" s="397">
        <v>4</v>
      </c>
    </row>
    <row r="479" spans="1:9" ht="15" customHeight="1">
      <c r="A479" s="10">
        <v>22</v>
      </c>
      <c r="B479" s="11" t="s">
        <v>10</v>
      </c>
      <c r="C479" s="10">
        <v>337</v>
      </c>
      <c r="D479" s="21" t="s">
        <v>116</v>
      </c>
      <c r="E479" s="75">
        <v>60</v>
      </c>
      <c r="F479" s="495"/>
      <c r="G479" s="75">
        <v>60</v>
      </c>
      <c r="H479" s="396">
        <f t="shared" si="12"/>
        <v>-38</v>
      </c>
      <c r="I479" s="397">
        <v>22</v>
      </c>
    </row>
    <row r="480" spans="1:9" ht="15" customHeight="1">
      <c r="A480" s="10">
        <v>23</v>
      </c>
      <c r="B480" s="11" t="s">
        <v>10</v>
      </c>
      <c r="C480" s="15">
        <v>33</v>
      </c>
      <c r="D480" s="76" t="s">
        <v>675</v>
      </c>
      <c r="E480" s="74">
        <f>SUM(E477:E479)</f>
        <v>7870</v>
      </c>
      <c r="F480" s="496"/>
      <c r="G480" s="74">
        <f>SUM(G477:G479)</f>
        <v>7870</v>
      </c>
      <c r="H480" s="404">
        <f>SUM(H477:H479)</f>
        <v>2496</v>
      </c>
      <c r="I480" s="404">
        <f>SUM(I477:I479)</f>
        <v>10366</v>
      </c>
    </row>
    <row r="481" spans="1:9" ht="15" customHeight="1">
      <c r="A481" s="10">
        <v>24</v>
      </c>
      <c r="B481" s="11" t="s">
        <v>10</v>
      </c>
      <c r="C481" s="10">
        <v>351</v>
      </c>
      <c r="D481" s="17" t="s">
        <v>17</v>
      </c>
      <c r="E481" s="75">
        <v>2456</v>
      </c>
      <c r="F481" s="495"/>
      <c r="G481" s="75">
        <v>2456</v>
      </c>
      <c r="H481" s="396">
        <f t="shared" si="12"/>
        <v>679</v>
      </c>
      <c r="I481" s="455">
        <v>3135</v>
      </c>
    </row>
    <row r="482" spans="1:9" ht="15" customHeight="1">
      <c r="A482" s="10">
        <v>25</v>
      </c>
      <c r="B482" s="11" t="s">
        <v>10</v>
      </c>
      <c r="C482" s="15">
        <v>3</v>
      </c>
      <c r="D482" s="76" t="s">
        <v>676</v>
      </c>
      <c r="E482" s="74">
        <f>SUM(E476+E480+E481)</f>
        <v>11551</v>
      </c>
      <c r="F482" s="496"/>
      <c r="G482" s="74">
        <f>SUM(G476+G480+G481)</f>
        <v>11551</v>
      </c>
      <c r="H482" s="405">
        <f t="shared" si="12"/>
        <v>3551</v>
      </c>
      <c r="I482" s="74">
        <f>SUM(I476+I480+I481)</f>
        <v>15102</v>
      </c>
    </row>
    <row r="483" spans="1:9" ht="15" customHeight="1">
      <c r="A483" s="731">
        <v>26</v>
      </c>
      <c r="B483" s="778" t="s">
        <v>677</v>
      </c>
      <c r="C483" s="779"/>
      <c r="D483" s="780"/>
      <c r="E483" s="784">
        <f>SUM(E464+E466+E470+E482)</f>
        <v>13643.42</v>
      </c>
      <c r="F483" s="785">
        <f>SUM(F464+F466+F470+F482)</f>
        <v>0</v>
      </c>
      <c r="G483" s="784">
        <f>SUM(G464+G466+G470+G482)</f>
        <v>13643.42</v>
      </c>
      <c r="H483" s="784">
        <f>SUM(H464+H466+H470+H482)</f>
        <v>4182.58</v>
      </c>
      <c r="I483" s="784">
        <f>SUM(I464+I466+I470+I482)</f>
        <v>17826</v>
      </c>
    </row>
    <row r="484" spans="1:9" ht="15" customHeight="1">
      <c r="A484" s="732"/>
      <c r="B484" s="781"/>
      <c r="C484" s="782"/>
      <c r="D484" s="783"/>
      <c r="E484" s="784"/>
      <c r="F484" s="785"/>
      <c r="G484" s="784"/>
      <c r="H484" s="784"/>
      <c r="I484" s="784"/>
    </row>
    <row r="485" spans="1:9" ht="15" customHeight="1">
      <c r="A485" s="1"/>
      <c r="B485" s="2"/>
      <c r="C485" s="1"/>
      <c r="E485" s="69"/>
      <c r="F485" s="484"/>
      <c r="G485" s="69"/>
      <c r="H485" s="391"/>
      <c r="I485" s="421"/>
    </row>
    <row r="486" spans="1:9" ht="15" customHeight="1">
      <c r="A486" s="1"/>
      <c r="B486" s="2"/>
      <c r="C486" s="1"/>
      <c r="D486" s="3" t="s">
        <v>117</v>
      </c>
      <c r="E486" s="7"/>
      <c r="F486" s="393"/>
      <c r="G486" s="7"/>
      <c r="H486" s="391"/>
      <c r="I486" s="421"/>
    </row>
    <row r="487" spans="1:9" ht="15" customHeight="1">
      <c r="A487" s="1"/>
      <c r="B487" s="2"/>
      <c r="C487" s="1"/>
      <c r="D487" s="3" t="s">
        <v>118</v>
      </c>
      <c r="E487" s="4"/>
      <c r="F487" s="389"/>
      <c r="G487" s="4"/>
      <c r="H487" s="391"/>
      <c r="I487" s="421"/>
    </row>
    <row r="488" spans="1:9" ht="15" customHeight="1">
      <c r="A488" s="1"/>
      <c r="B488" s="2"/>
      <c r="C488" s="1"/>
      <c r="D488" s="45"/>
      <c r="E488" s="7" t="s">
        <v>353</v>
      </c>
      <c r="F488" s="393"/>
      <c r="G488" s="7"/>
      <c r="H488" s="391"/>
      <c r="I488" s="421"/>
    </row>
    <row r="489" spans="1:9" ht="15" customHeight="1">
      <c r="A489" s="731" t="s">
        <v>354</v>
      </c>
      <c r="B489" s="730" t="s">
        <v>3</v>
      </c>
      <c r="C489" s="730"/>
      <c r="D489" s="8" t="s">
        <v>4</v>
      </c>
      <c r="E489" s="9" t="s">
        <v>5</v>
      </c>
      <c r="F489" s="395" t="s">
        <v>1054</v>
      </c>
      <c r="G489" s="9" t="s">
        <v>7</v>
      </c>
      <c r="H489" s="396" t="s">
        <v>357</v>
      </c>
      <c r="I489" s="397" t="s">
        <v>720</v>
      </c>
    </row>
    <row r="490" spans="1:9" ht="15" customHeight="1">
      <c r="A490" s="732"/>
      <c r="B490" s="730" t="s">
        <v>8</v>
      </c>
      <c r="C490" s="730"/>
      <c r="D490" s="8" t="s">
        <v>9</v>
      </c>
      <c r="E490" s="9" t="s">
        <v>148</v>
      </c>
      <c r="F490" s="398" t="s">
        <v>1016</v>
      </c>
      <c r="G490" s="9" t="s">
        <v>1000</v>
      </c>
      <c r="H490" s="399" t="s">
        <v>1055</v>
      </c>
      <c r="I490" s="399" t="s">
        <v>1056</v>
      </c>
    </row>
    <row r="491" spans="1:9" ht="15" customHeight="1">
      <c r="A491" s="10">
        <v>1</v>
      </c>
      <c r="B491" s="11" t="s">
        <v>10</v>
      </c>
      <c r="C491" s="10">
        <v>1101</v>
      </c>
      <c r="D491" s="21" t="s">
        <v>104</v>
      </c>
      <c r="E491" s="73">
        <v>822</v>
      </c>
      <c r="F491" s="500"/>
      <c r="G491" s="73">
        <v>822</v>
      </c>
      <c r="H491" s="396">
        <f>I491-G491</f>
        <v>79</v>
      </c>
      <c r="I491" s="397">
        <v>901</v>
      </c>
    </row>
    <row r="492" spans="1:9" ht="15" customHeight="1">
      <c r="A492" s="10">
        <v>2</v>
      </c>
      <c r="B492" s="11" t="s">
        <v>10</v>
      </c>
      <c r="C492" s="10">
        <v>11013</v>
      </c>
      <c r="D492" s="21" t="s">
        <v>1013</v>
      </c>
      <c r="E492" s="73"/>
      <c r="F492" s="500"/>
      <c r="G492" s="73"/>
      <c r="H492" s="396">
        <f aca="true" t="shared" si="13" ref="H492:H510">I492-G492</f>
        <v>0</v>
      </c>
      <c r="I492" s="397"/>
    </row>
    <row r="493" spans="1:9" ht="15" customHeight="1">
      <c r="A493" s="10">
        <v>3</v>
      </c>
      <c r="B493" s="11" t="s">
        <v>10</v>
      </c>
      <c r="C493" s="10">
        <v>1107</v>
      </c>
      <c r="D493" s="21" t="s">
        <v>112</v>
      </c>
      <c r="E493" s="73">
        <v>30</v>
      </c>
      <c r="F493" s="500"/>
      <c r="G493" s="73">
        <v>30</v>
      </c>
      <c r="H493" s="396">
        <f t="shared" si="13"/>
        <v>-2</v>
      </c>
      <c r="I493" s="397">
        <v>28</v>
      </c>
    </row>
    <row r="494" spans="1:9" ht="15" customHeight="1">
      <c r="A494" s="10">
        <v>4</v>
      </c>
      <c r="B494" s="11" t="s">
        <v>10</v>
      </c>
      <c r="C494" s="10">
        <v>1110</v>
      </c>
      <c r="D494" s="21" t="s">
        <v>105</v>
      </c>
      <c r="E494" s="73">
        <v>6</v>
      </c>
      <c r="F494" s="500"/>
      <c r="G494" s="73">
        <v>6</v>
      </c>
      <c r="H494" s="396">
        <f t="shared" si="13"/>
        <v>-6</v>
      </c>
      <c r="I494" s="397">
        <v>0</v>
      </c>
    </row>
    <row r="495" spans="1:9" ht="15" customHeight="1">
      <c r="A495" s="10">
        <v>5</v>
      </c>
      <c r="B495" s="11" t="s">
        <v>10</v>
      </c>
      <c r="C495" s="15">
        <v>11</v>
      </c>
      <c r="D495" s="76" t="s">
        <v>670</v>
      </c>
      <c r="E495" s="74">
        <f>SUM(E491:E494)</f>
        <v>858</v>
      </c>
      <c r="F495" s="496"/>
      <c r="G495" s="74">
        <f>SUM(G491:G494)</f>
        <v>858</v>
      </c>
      <c r="H495" s="404">
        <f>SUM(H491:H494)</f>
        <v>71</v>
      </c>
      <c r="I495" s="404">
        <f>SUM(I491:I494)</f>
        <v>929</v>
      </c>
    </row>
    <row r="496" spans="1:9" ht="15" customHeight="1">
      <c r="A496" s="10">
        <v>6</v>
      </c>
      <c r="B496" s="11" t="s">
        <v>10</v>
      </c>
      <c r="C496" s="10">
        <v>2</v>
      </c>
      <c r="D496" s="21" t="s">
        <v>672</v>
      </c>
      <c r="E496" s="73">
        <v>222</v>
      </c>
      <c r="F496" s="500"/>
      <c r="G496" s="73">
        <v>222</v>
      </c>
      <c r="H496" s="396">
        <f t="shared" si="13"/>
        <v>21</v>
      </c>
      <c r="I496" s="397">
        <v>243</v>
      </c>
    </row>
    <row r="497" spans="1:9" ht="15" customHeight="1">
      <c r="A497" s="10">
        <v>7</v>
      </c>
      <c r="B497" s="11" t="s">
        <v>10</v>
      </c>
      <c r="C497" s="10">
        <v>2</v>
      </c>
      <c r="D497" s="21" t="s">
        <v>119</v>
      </c>
      <c r="E497" s="73">
        <v>5</v>
      </c>
      <c r="F497" s="500"/>
      <c r="G497" s="73">
        <v>5</v>
      </c>
      <c r="H497" s="396">
        <f t="shared" si="13"/>
        <v>0</v>
      </c>
      <c r="I497" s="455">
        <v>5</v>
      </c>
    </row>
    <row r="498" spans="1:9" ht="15" customHeight="1">
      <c r="A498" s="10">
        <v>8</v>
      </c>
      <c r="B498" s="11" t="s">
        <v>10</v>
      </c>
      <c r="C498" s="10">
        <v>2</v>
      </c>
      <c r="D498" s="21" t="s">
        <v>120</v>
      </c>
      <c r="E498" s="73">
        <v>6</v>
      </c>
      <c r="F498" s="500"/>
      <c r="G498" s="73">
        <v>6</v>
      </c>
      <c r="H498" s="396">
        <f t="shared" si="13"/>
        <v>-1</v>
      </c>
      <c r="I498" s="397">
        <v>5</v>
      </c>
    </row>
    <row r="499" spans="1:9" ht="15" customHeight="1">
      <c r="A499" s="10">
        <v>9</v>
      </c>
      <c r="B499" s="11" t="s">
        <v>10</v>
      </c>
      <c r="C499" s="15">
        <v>2</v>
      </c>
      <c r="D499" s="76" t="s">
        <v>678</v>
      </c>
      <c r="E499" s="74">
        <f>SUM(E496:E498)</f>
        <v>233</v>
      </c>
      <c r="F499" s="496"/>
      <c r="G499" s="74">
        <f>SUM(G496:G498)</f>
        <v>233</v>
      </c>
      <c r="H499" s="404">
        <f>SUM(H496:H498)</f>
        <v>20</v>
      </c>
      <c r="I499" s="404">
        <f>SUM(I496:I498)</f>
        <v>253</v>
      </c>
    </row>
    <row r="500" spans="1:9" ht="15" customHeight="1">
      <c r="A500" s="10">
        <v>10</v>
      </c>
      <c r="B500" s="11" t="s">
        <v>10</v>
      </c>
      <c r="C500" s="10">
        <v>312</v>
      </c>
      <c r="D500" s="77" t="s">
        <v>45</v>
      </c>
      <c r="E500" s="75">
        <v>310</v>
      </c>
      <c r="F500" s="495"/>
      <c r="G500" s="75">
        <v>310</v>
      </c>
      <c r="H500" s="396">
        <f t="shared" si="13"/>
        <v>162</v>
      </c>
      <c r="I500" s="397">
        <v>472</v>
      </c>
    </row>
    <row r="501" spans="1:9" ht="15" customHeight="1">
      <c r="A501" s="10">
        <v>11</v>
      </c>
      <c r="B501" s="11" t="s">
        <v>10</v>
      </c>
      <c r="C501" s="10">
        <v>312</v>
      </c>
      <c r="D501" s="21" t="s">
        <v>121</v>
      </c>
      <c r="E501" s="73">
        <v>16</v>
      </c>
      <c r="F501" s="500"/>
      <c r="G501" s="73">
        <v>16</v>
      </c>
      <c r="H501" s="396">
        <f t="shared" si="13"/>
        <v>0</v>
      </c>
      <c r="I501" s="397">
        <v>16</v>
      </c>
    </row>
    <row r="502" spans="1:9" ht="15" customHeight="1">
      <c r="A502" s="10">
        <v>12</v>
      </c>
      <c r="B502" s="11" t="s">
        <v>10</v>
      </c>
      <c r="C502" s="10">
        <v>312</v>
      </c>
      <c r="D502" s="21" t="s">
        <v>26</v>
      </c>
      <c r="E502" s="75">
        <v>300</v>
      </c>
      <c r="F502" s="495">
        <v>600</v>
      </c>
      <c r="G502" s="75">
        <v>900</v>
      </c>
      <c r="H502" s="396">
        <f t="shared" si="13"/>
        <v>-580</v>
      </c>
      <c r="I502" s="397">
        <v>320</v>
      </c>
    </row>
    <row r="503" spans="1:9" ht="15" customHeight="1">
      <c r="A503" s="10">
        <v>13</v>
      </c>
      <c r="B503" s="11" t="s">
        <v>10</v>
      </c>
      <c r="C503" s="15">
        <v>31</v>
      </c>
      <c r="D503" s="76" t="s">
        <v>679</v>
      </c>
      <c r="E503" s="74">
        <f>SUM(E500:E502)</f>
        <v>626</v>
      </c>
      <c r="F503" s="496">
        <v>600</v>
      </c>
      <c r="G503" s="74">
        <f>SUM(G500:G502)</f>
        <v>1226</v>
      </c>
      <c r="H503" s="404">
        <f>SUM(H500:H502)</f>
        <v>-418</v>
      </c>
      <c r="I503" s="404">
        <f>SUM(I500:I502)</f>
        <v>808</v>
      </c>
    </row>
    <row r="504" spans="1:9" ht="15" customHeight="1">
      <c r="A504" s="10">
        <v>14</v>
      </c>
      <c r="B504" s="11" t="s">
        <v>10</v>
      </c>
      <c r="C504" s="10">
        <v>334</v>
      </c>
      <c r="D504" s="21" t="s">
        <v>351</v>
      </c>
      <c r="E504" s="75">
        <v>400</v>
      </c>
      <c r="F504" s="495">
        <v>600</v>
      </c>
      <c r="G504" s="75">
        <v>1000</v>
      </c>
      <c r="H504" s="396">
        <f t="shared" si="13"/>
        <v>-549</v>
      </c>
      <c r="I504" s="397">
        <v>451</v>
      </c>
    </row>
    <row r="505" spans="1:9" ht="15" customHeight="1">
      <c r="A505" s="10">
        <v>15</v>
      </c>
      <c r="B505" s="11" t="s">
        <v>10</v>
      </c>
      <c r="C505" s="10">
        <v>337</v>
      </c>
      <c r="D505" s="21" t="s">
        <v>122</v>
      </c>
      <c r="E505" s="73">
        <v>62</v>
      </c>
      <c r="F505" s="500"/>
      <c r="G505" s="73">
        <v>62</v>
      </c>
      <c r="H505" s="396">
        <f t="shared" si="13"/>
        <v>-9</v>
      </c>
      <c r="I505" s="397">
        <v>53</v>
      </c>
    </row>
    <row r="506" spans="1:9" ht="15" customHeight="1">
      <c r="A506" s="10"/>
      <c r="B506" s="11" t="s">
        <v>10</v>
      </c>
      <c r="C506" s="10">
        <v>337</v>
      </c>
      <c r="D506" s="21" t="s">
        <v>1088</v>
      </c>
      <c r="E506" s="73"/>
      <c r="F506" s="500"/>
      <c r="G506" s="73"/>
      <c r="H506" s="396">
        <v>3</v>
      </c>
      <c r="I506" s="397">
        <v>3</v>
      </c>
    </row>
    <row r="507" spans="1:9" ht="15" customHeight="1">
      <c r="A507" s="10">
        <v>16</v>
      </c>
      <c r="B507" s="11" t="s">
        <v>10</v>
      </c>
      <c r="C507" s="15">
        <v>33</v>
      </c>
      <c r="D507" s="76" t="s">
        <v>680</v>
      </c>
      <c r="E507" s="74">
        <f>SUM(E504:E505)</f>
        <v>462</v>
      </c>
      <c r="F507" s="496">
        <v>600</v>
      </c>
      <c r="G507" s="74">
        <f>SUM(G504:G505)</f>
        <v>1062</v>
      </c>
      <c r="H507" s="404">
        <f>SUM(H504:H506)</f>
        <v>-555</v>
      </c>
      <c r="I507" s="404">
        <f>SUM(I504:I506)</f>
        <v>507</v>
      </c>
    </row>
    <row r="508" spans="1:9" ht="15" customHeight="1">
      <c r="A508" s="10">
        <v>17</v>
      </c>
      <c r="B508" s="11" t="s">
        <v>10</v>
      </c>
      <c r="C508" s="10">
        <v>351</v>
      </c>
      <c r="D508" s="17" t="s">
        <v>17</v>
      </c>
      <c r="E508" s="73">
        <v>277</v>
      </c>
      <c r="F508" s="500"/>
      <c r="G508" s="73">
        <v>277</v>
      </c>
      <c r="H508" s="396">
        <f t="shared" si="13"/>
        <v>36</v>
      </c>
      <c r="I508" s="455">
        <v>313</v>
      </c>
    </row>
    <row r="509" spans="1:9" ht="15" customHeight="1">
      <c r="A509" s="10">
        <v>18</v>
      </c>
      <c r="B509" s="11" t="s">
        <v>10</v>
      </c>
      <c r="C509" s="15">
        <v>35</v>
      </c>
      <c r="D509" s="76" t="s">
        <v>638</v>
      </c>
      <c r="E509" s="74">
        <f>SUM(E508)</f>
        <v>277</v>
      </c>
      <c r="F509" s="496"/>
      <c r="G509" s="74">
        <f>SUM(G508)</f>
        <v>277</v>
      </c>
      <c r="H509" s="405">
        <f t="shared" si="13"/>
        <v>36</v>
      </c>
      <c r="I509" s="404">
        <f>SUM(I508)</f>
        <v>313</v>
      </c>
    </row>
    <row r="510" spans="1:9" ht="15" customHeight="1">
      <c r="A510" s="10">
        <v>19</v>
      </c>
      <c r="B510" s="11" t="s">
        <v>10</v>
      </c>
      <c r="C510" s="15">
        <v>3</v>
      </c>
      <c r="D510" s="76" t="s">
        <v>681</v>
      </c>
      <c r="E510" s="74">
        <f>SUM(E503+E507+E509)</f>
        <v>1365</v>
      </c>
      <c r="F510" s="496">
        <v>1200</v>
      </c>
      <c r="G510" s="74">
        <f>SUM(G503+G507+G509)</f>
        <v>2565</v>
      </c>
      <c r="H510" s="405">
        <f t="shared" si="13"/>
        <v>-937</v>
      </c>
      <c r="I510" s="74">
        <f>SUM(I503+I507+I509)</f>
        <v>1628</v>
      </c>
    </row>
    <row r="511" spans="1:9" ht="15" customHeight="1">
      <c r="A511" s="731">
        <v>20</v>
      </c>
      <c r="B511" s="778" t="s">
        <v>682</v>
      </c>
      <c r="C511" s="779"/>
      <c r="D511" s="780"/>
      <c r="E511" s="784">
        <f>SUM(E510+E495+E499)</f>
        <v>2456</v>
      </c>
      <c r="F511" s="785">
        <f>SUM(F510+F495+F499)</f>
        <v>1200</v>
      </c>
      <c r="G511" s="784">
        <f>SUM(G510+G495+G499)</f>
        <v>3656</v>
      </c>
      <c r="H511" s="784">
        <f>SUM(H510+H495+H499)</f>
        <v>-846</v>
      </c>
      <c r="I511" s="784">
        <f>SUM(I510+I495+I499)</f>
        <v>2810</v>
      </c>
    </row>
    <row r="512" spans="1:9" ht="15" customHeight="1">
      <c r="A512" s="732"/>
      <c r="B512" s="781"/>
      <c r="C512" s="782"/>
      <c r="D512" s="783"/>
      <c r="E512" s="784"/>
      <c r="F512" s="785"/>
      <c r="G512" s="784"/>
      <c r="H512" s="784"/>
      <c r="I512" s="784"/>
    </row>
    <row r="513" spans="1:9" ht="15" customHeight="1">
      <c r="A513" s="1"/>
      <c r="B513" s="2"/>
      <c r="C513" s="1"/>
      <c r="E513" s="69"/>
      <c r="F513" s="484"/>
      <c r="G513" s="69"/>
      <c r="H513" s="391"/>
      <c r="I513" s="421"/>
    </row>
    <row r="514" spans="1:9" ht="15" customHeight="1">
      <c r="A514" s="1"/>
      <c r="B514" s="2"/>
      <c r="C514" s="1"/>
      <c r="E514" s="69"/>
      <c r="F514" s="484"/>
      <c r="G514" s="69"/>
      <c r="H514" s="391"/>
      <c r="I514" s="421"/>
    </row>
    <row r="515" spans="1:9" ht="15" customHeight="1">
      <c r="A515" s="1"/>
      <c r="B515" s="2"/>
      <c r="C515" s="1"/>
      <c r="D515" s="3" t="s">
        <v>123</v>
      </c>
      <c r="E515" s="4"/>
      <c r="F515" s="389"/>
      <c r="G515" s="4"/>
      <c r="H515" s="391"/>
      <c r="I515" s="421"/>
    </row>
    <row r="516" spans="1:9" ht="15" customHeight="1">
      <c r="A516" s="36"/>
      <c r="B516" s="2"/>
      <c r="C516" s="1"/>
      <c r="D516" s="3" t="s">
        <v>124</v>
      </c>
      <c r="E516" s="4"/>
      <c r="F516" s="389"/>
      <c r="G516" s="4"/>
      <c r="H516" s="391"/>
      <c r="I516" s="421"/>
    </row>
    <row r="517" spans="1:9" ht="15" customHeight="1">
      <c r="A517" s="1"/>
      <c r="B517" s="2"/>
      <c r="C517" s="1"/>
      <c r="D517" s="3"/>
      <c r="E517" s="7" t="s">
        <v>353</v>
      </c>
      <c r="F517" s="393"/>
      <c r="G517" s="7"/>
      <c r="H517" s="391"/>
      <c r="I517" s="421"/>
    </row>
    <row r="518" spans="1:9" ht="15" customHeight="1">
      <c r="A518" s="731" t="s">
        <v>354</v>
      </c>
      <c r="B518" s="730" t="s">
        <v>3</v>
      </c>
      <c r="C518" s="730"/>
      <c r="D518" s="8" t="s">
        <v>4</v>
      </c>
      <c r="E518" s="9" t="s">
        <v>5</v>
      </c>
      <c r="F518" s="395" t="s">
        <v>1054</v>
      </c>
      <c r="G518" s="9" t="s">
        <v>7</v>
      </c>
      <c r="H518" s="396" t="s">
        <v>357</v>
      </c>
      <c r="I518" s="397" t="s">
        <v>720</v>
      </c>
    </row>
    <row r="519" spans="1:9" ht="15" customHeight="1">
      <c r="A519" s="732"/>
      <c r="B519" s="730" t="s">
        <v>8</v>
      </c>
      <c r="C519" s="730"/>
      <c r="D519" s="8" t="s">
        <v>9</v>
      </c>
      <c r="E519" s="9" t="s">
        <v>148</v>
      </c>
      <c r="F519" s="398" t="s">
        <v>1016</v>
      </c>
      <c r="G519" s="9" t="s">
        <v>1000</v>
      </c>
      <c r="H519" s="399" t="s">
        <v>1055</v>
      </c>
      <c r="I519" s="399" t="s">
        <v>1056</v>
      </c>
    </row>
    <row r="520" spans="1:9" ht="15" customHeight="1">
      <c r="A520" s="10">
        <v>1</v>
      </c>
      <c r="B520" s="11" t="s">
        <v>10</v>
      </c>
      <c r="C520" s="10">
        <v>48</v>
      </c>
      <c r="D520" s="31" t="s">
        <v>125</v>
      </c>
      <c r="E520" s="14">
        <v>550</v>
      </c>
      <c r="F520" s="400"/>
      <c r="G520" s="14">
        <v>550</v>
      </c>
      <c r="H520" s="396">
        <v>-550</v>
      </c>
      <c r="I520" s="397"/>
    </row>
    <row r="521" spans="1:9" ht="15" customHeight="1">
      <c r="A521" s="10">
        <v>2</v>
      </c>
      <c r="B521" s="11" t="s">
        <v>10</v>
      </c>
      <c r="C521" s="15">
        <v>4</v>
      </c>
      <c r="D521" s="43" t="s">
        <v>669</v>
      </c>
      <c r="E521" s="56">
        <f>SUM(E520:E520)</f>
        <v>550</v>
      </c>
      <c r="F521" s="468"/>
      <c r="G521" s="23">
        <f>SUM(G520)</f>
        <v>550</v>
      </c>
      <c r="H521" s="405">
        <v>-550</v>
      </c>
      <c r="I521" s="404"/>
    </row>
    <row r="522" spans="1:9" ht="15" customHeight="1">
      <c r="A522" s="731">
        <v>3</v>
      </c>
      <c r="B522" s="737" t="s">
        <v>641</v>
      </c>
      <c r="C522" s="738"/>
      <c r="D522" s="739"/>
      <c r="E522" s="746">
        <f>SUM(E520)</f>
        <v>550</v>
      </c>
      <c r="F522" s="756">
        <v>0</v>
      </c>
      <c r="G522" s="766">
        <v>550</v>
      </c>
      <c r="H522" s="786">
        <v>-550</v>
      </c>
      <c r="I522" s="752"/>
    </row>
    <row r="523" spans="1:9" ht="15" customHeight="1">
      <c r="A523" s="732"/>
      <c r="B523" s="740"/>
      <c r="C523" s="741"/>
      <c r="D523" s="742"/>
      <c r="E523" s="746"/>
      <c r="F523" s="757"/>
      <c r="G523" s="766"/>
      <c r="H523" s="787"/>
      <c r="I523" s="753"/>
    </row>
    <row r="524" spans="1:9" ht="15" customHeight="1">
      <c r="A524" s="1"/>
      <c r="B524" s="2"/>
      <c r="C524" s="34"/>
      <c r="D524" s="28"/>
      <c r="E524" s="29"/>
      <c r="F524" s="420"/>
      <c r="G524" s="29"/>
      <c r="H524" s="391"/>
      <c r="I524" s="421"/>
    </row>
    <row r="525" spans="1:9" s="69" customFormat="1" ht="15" customHeight="1">
      <c r="A525" s="1"/>
      <c r="B525" s="2"/>
      <c r="C525" s="1"/>
      <c r="D525" s="3" t="s">
        <v>126</v>
      </c>
      <c r="E525" s="4"/>
      <c r="F525" s="389"/>
      <c r="G525" s="4"/>
      <c r="H525" s="391"/>
      <c r="I525" s="421"/>
    </row>
    <row r="526" spans="1:9" ht="15" customHeight="1">
      <c r="A526" s="1"/>
      <c r="B526" s="2"/>
      <c r="C526" s="1"/>
      <c r="D526" s="3" t="s">
        <v>127</v>
      </c>
      <c r="E526" s="4"/>
      <c r="F526" s="389"/>
      <c r="G526" s="4"/>
      <c r="H526" s="391"/>
      <c r="I526" s="421"/>
    </row>
    <row r="527" spans="1:9" ht="15" customHeight="1">
      <c r="A527" s="1"/>
      <c r="B527" s="2"/>
      <c r="C527" s="1"/>
      <c r="D527" s="3"/>
      <c r="E527" s="7" t="s">
        <v>353</v>
      </c>
      <c r="F527" s="393"/>
      <c r="G527" s="7"/>
      <c r="H527" s="391"/>
      <c r="I527" s="421"/>
    </row>
    <row r="528" spans="1:9" ht="15" customHeight="1">
      <c r="A528" s="731" t="s">
        <v>354</v>
      </c>
      <c r="B528" s="730" t="s">
        <v>3</v>
      </c>
      <c r="C528" s="730"/>
      <c r="D528" s="8" t="s">
        <v>4</v>
      </c>
      <c r="E528" s="9" t="s">
        <v>5</v>
      </c>
      <c r="F528" s="395" t="s">
        <v>1054</v>
      </c>
      <c r="G528" s="9" t="s">
        <v>7</v>
      </c>
      <c r="H528" s="396" t="s">
        <v>357</v>
      </c>
      <c r="I528" s="397" t="s">
        <v>720</v>
      </c>
    </row>
    <row r="529" spans="1:9" ht="15" customHeight="1">
      <c r="A529" s="732"/>
      <c r="B529" s="730" t="s">
        <v>8</v>
      </c>
      <c r="C529" s="730"/>
      <c r="D529" s="8" t="s">
        <v>9</v>
      </c>
      <c r="E529" s="9" t="s">
        <v>148</v>
      </c>
      <c r="F529" s="395"/>
      <c r="G529" s="9" t="s">
        <v>1000</v>
      </c>
      <c r="H529" s="399" t="s">
        <v>1055</v>
      </c>
      <c r="I529" s="399" t="s">
        <v>1056</v>
      </c>
    </row>
    <row r="530" spans="1:9" ht="15" customHeight="1">
      <c r="A530" s="10">
        <v>1</v>
      </c>
      <c r="B530" s="11" t="s">
        <v>10</v>
      </c>
      <c r="C530" s="10">
        <v>506</v>
      </c>
      <c r="D530" s="31" t="s">
        <v>128</v>
      </c>
      <c r="E530" s="14">
        <v>868</v>
      </c>
      <c r="F530" s="400"/>
      <c r="G530" s="14">
        <f>SUM(E530:F530)</f>
        <v>868</v>
      </c>
      <c r="H530" s="396">
        <f>I530-G530</f>
        <v>0</v>
      </c>
      <c r="I530" s="397">
        <v>868</v>
      </c>
    </row>
    <row r="531" spans="1:9" ht="15" customHeight="1">
      <c r="A531" s="10">
        <v>2</v>
      </c>
      <c r="B531" s="11" t="s">
        <v>10</v>
      </c>
      <c r="C531" s="15">
        <v>5</v>
      </c>
      <c r="D531" s="43" t="s">
        <v>640</v>
      </c>
      <c r="E531" s="56">
        <f>SUM(E530)</f>
        <v>868</v>
      </c>
      <c r="F531" s="468">
        <f>SUM(F530)</f>
        <v>0</v>
      </c>
      <c r="G531" s="56">
        <f>SUM(G530)</f>
        <v>868</v>
      </c>
      <c r="H531" s="405">
        <f>I531-G531</f>
        <v>0</v>
      </c>
      <c r="I531" s="404">
        <f>SUM(I530)</f>
        <v>868</v>
      </c>
    </row>
    <row r="532" spans="1:9" ht="15" customHeight="1">
      <c r="A532" s="744">
        <v>3</v>
      </c>
      <c r="B532" s="737" t="s">
        <v>641</v>
      </c>
      <c r="C532" s="738"/>
      <c r="D532" s="739"/>
      <c r="E532" s="754">
        <f>SUM(E530:E530)</f>
        <v>868</v>
      </c>
      <c r="F532" s="756"/>
      <c r="G532" s="754">
        <f>SUM(G530:G530)</f>
        <v>868</v>
      </c>
      <c r="H532" s="770">
        <f>I532-G532</f>
        <v>0</v>
      </c>
      <c r="I532" s="771">
        <v>868</v>
      </c>
    </row>
    <row r="533" spans="1:9" ht="15" customHeight="1">
      <c r="A533" s="745"/>
      <c r="B533" s="740"/>
      <c r="C533" s="741"/>
      <c r="D533" s="742"/>
      <c r="E533" s="755"/>
      <c r="F533" s="757"/>
      <c r="G533" s="755"/>
      <c r="H533" s="770"/>
      <c r="I533" s="771"/>
    </row>
    <row r="534" spans="1:9" ht="15" customHeight="1">
      <c r="A534" s="1"/>
      <c r="B534" s="2"/>
      <c r="C534" s="34"/>
      <c r="D534" s="28"/>
      <c r="E534" s="35"/>
      <c r="F534" s="428"/>
      <c r="G534" s="35"/>
      <c r="H534" s="391"/>
      <c r="I534" s="421"/>
    </row>
    <row r="535" spans="1:9" ht="15" customHeight="1">
      <c r="A535" s="1"/>
      <c r="B535" s="2"/>
      <c r="C535" s="34"/>
      <c r="D535" s="28"/>
      <c r="E535" s="35"/>
      <c r="F535" s="428"/>
      <c r="G535" s="35"/>
      <c r="H535" s="391"/>
      <c r="I535" s="421"/>
    </row>
    <row r="536" spans="1:9" ht="15" customHeight="1">
      <c r="A536" s="1"/>
      <c r="B536" s="2"/>
      <c r="C536" s="34"/>
      <c r="D536" s="28"/>
      <c r="E536" s="35"/>
      <c r="F536" s="428"/>
      <c r="G536" s="35"/>
      <c r="H536" s="391"/>
      <c r="I536" s="421"/>
    </row>
    <row r="537" spans="1:9" ht="15" customHeight="1">
      <c r="A537" s="1"/>
      <c r="B537" s="2"/>
      <c r="C537" s="34"/>
      <c r="D537" s="28"/>
      <c r="E537" s="35"/>
      <c r="F537" s="428"/>
      <c r="G537" s="35"/>
      <c r="H537" s="391"/>
      <c r="I537" s="421"/>
    </row>
    <row r="538" spans="1:9" ht="15">
      <c r="A538" s="1"/>
      <c r="B538" s="2"/>
      <c r="C538" s="34"/>
      <c r="D538" s="28"/>
      <c r="E538" s="35"/>
      <c r="F538" s="428"/>
      <c r="G538" s="35"/>
      <c r="H538" s="391"/>
      <c r="I538" s="421"/>
    </row>
    <row r="539" spans="1:9" ht="15">
      <c r="A539" s="1"/>
      <c r="B539" s="2"/>
      <c r="C539" s="34"/>
      <c r="D539" s="28"/>
      <c r="E539" s="35"/>
      <c r="F539" s="428"/>
      <c r="G539" s="35"/>
      <c r="H539" s="391"/>
      <c r="I539" s="421"/>
    </row>
    <row r="540" spans="1:9" ht="15">
      <c r="A540" s="1"/>
      <c r="B540" s="2"/>
      <c r="C540" s="34"/>
      <c r="D540" s="28"/>
      <c r="E540" s="35"/>
      <c r="F540" s="428"/>
      <c r="G540" s="35"/>
      <c r="H540" s="391"/>
      <c r="I540" s="421"/>
    </row>
    <row r="541" spans="1:9" ht="15">
      <c r="A541" s="1"/>
      <c r="B541" s="2"/>
      <c r="C541" s="34"/>
      <c r="D541" s="28"/>
      <c r="E541" s="35"/>
      <c r="F541" s="428"/>
      <c r="G541" s="35"/>
      <c r="H541" s="391"/>
      <c r="I541" s="421"/>
    </row>
    <row r="542" spans="1:9" ht="15">
      <c r="A542" s="1"/>
      <c r="B542" s="2"/>
      <c r="C542" s="34"/>
      <c r="D542" s="28"/>
      <c r="E542" s="35"/>
      <c r="F542" s="428"/>
      <c r="G542" s="35"/>
      <c r="H542" s="391"/>
      <c r="I542" s="421"/>
    </row>
    <row r="543" spans="1:9" ht="15">
      <c r="A543" s="1"/>
      <c r="B543" s="2"/>
      <c r="C543" s="34"/>
      <c r="D543" s="28"/>
      <c r="E543" s="35"/>
      <c r="F543" s="428"/>
      <c r="G543" s="35"/>
      <c r="H543" s="391"/>
      <c r="I543" s="421"/>
    </row>
    <row r="544" spans="1:9" ht="15">
      <c r="A544" s="1"/>
      <c r="B544" s="2"/>
      <c r="C544" s="34"/>
      <c r="D544" s="28"/>
      <c r="E544" s="35"/>
      <c r="F544" s="428"/>
      <c r="G544" s="35"/>
      <c r="H544" s="391"/>
      <c r="I544" s="421"/>
    </row>
    <row r="545" spans="1:9" ht="15">
      <c r="A545" s="1"/>
      <c r="B545" s="2"/>
      <c r="C545" s="34"/>
      <c r="D545" s="28"/>
      <c r="E545" s="35"/>
      <c r="F545" s="428"/>
      <c r="G545" s="35"/>
      <c r="H545" s="391"/>
      <c r="I545" s="421"/>
    </row>
    <row r="546" spans="1:9" ht="15">
      <c r="A546" s="1"/>
      <c r="B546" s="2"/>
      <c r="C546" s="1"/>
      <c r="D546" s="3" t="s">
        <v>129</v>
      </c>
      <c r="E546" s="4"/>
      <c r="F546" s="389"/>
      <c r="G546" s="4"/>
      <c r="H546" s="391"/>
      <c r="I546" s="421"/>
    </row>
    <row r="547" spans="1:9" ht="15">
      <c r="A547" s="36"/>
      <c r="B547" s="2"/>
      <c r="C547" s="1"/>
      <c r="D547" s="3" t="s">
        <v>130</v>
      </c>
      <c r="E547" s="4"/>
      <c r="F547" s="389"/>
      <c r="G547" s="4"/>
      <c r="H547" s="391"/>
      <c r="I547" s="421"/>
    </row>
    <row r="548" spans="1:9" ht="15">
      <c r="A548" s="1"/>
      <c r="B548" s="2"/>
      <c r="C548" s="1"/>
      <c r="D548" s="3"/>
      <c r="E548" s="7" t="s">
        <v>353</v>
      </c>
      <c r="F548" s="393"/>
      <c r="G548" s="7"/>
      <c r="H548" s="391"/>
      <c r="I548" s="421"/>
    </row>
    <row r="549" spans="1:9" ht="15">
      <c r="A549" s="731" t="s">
        <v>354</v>
      </c>
      <c r="B549" s="730" t="s">
        <v>3</v>
      </c>
      <c r="C549" s="730"/>
      <c r="D549" s="8" t="s">
        <v>4</v>
      </c>
      <c r="E549" s="9" t="s">
        <v>5</v>
      </c>
      <c r="F549" s="395" t="s">
        <v>1054</v>
      </c>
      <c r="G549" s="9" t="s">
        <v>7</v>
      </c>
      <c r="H549" s="396" t="s">
        <v>357</v>
      </c>
      <c r="I549" s="397" t="s">
        <v>720</v>
      </c>
    </row>
    <row r="550" spans="1:9" ht="15">
      <c r="A550" s="732"/>
      <c r="B550" s="730" t="s">
        <v>8</v>
      </c>
      <c r="C550" s="730"/>
      <c r="D550" s="8" t="s">
        <v>9</v>
      </c>
      <c r="E550" s="9" t="s">
        <v>148</v>
      </c>
      <c r="F550" s="398" t="s">
        <v>1016</v>
      </c>
      <c r="G550" s="9" t="s">
        <v>1000</v>
      </c>
      <c r="H550" s="399" t="s">
        <v>1055</v>
      </c>
      <c r="I550" s="399" t="s">
        <v>1056</v>
      </c>
    </row>
    <row r="551" spans="1:9" ht="15">
      <c r="A551" s="10">
        <v>1</v>
      </c>
      <c r="B551" s="11" t="s">
        <v>10</v>
      </c>
      <c r="C551" s="10">
        <v>42</v>
      </c>
      <c r="D551" s="31" t="s">
        <v>131</v>
      </c>
      <c r="E551" s="14">
        <v>276</v>
      </c>
      <c r="F551" s="400"/>
      <c r="G551" s="14">
        <f>SUM(E551:F551)</f>
        <v>276</v>
      </c>
      <c r="H551" s="396">
        <f>I551-G551</f>
        <v>-19</v>
      </c>
      <c r="I551" s="397">
        <v>257</v>
      </c>
    </row>
    <row r="552" spans="1:9" ht="15">
      <c r="A552" s="10">
        <v>2</v>
      </c>
      <c r="B552" s="11" t="s">
        <v>10</v>
      </c>
      <c r="C552" s="15">
        <v>4</v>
      </c>
      <c r="D552" s="43" t="s">
        <v>669</v>
      </c>
      <c r="E552" s="56">
        <f>SUM(E551:E551)</f>
        <v>276</v>
      </c>
      <c r="F552" s="468">
        <f>SUM(F551)</f>
        <v>0</v>
      </c>
      <c r="G552" s="250">
        <f>SUM(G551:G551)</f>
        <v>276</v>
      </c>
      <c r="H552" s="405">
        <f>H551</f>
        <v>-19</v>
      </c>
      <c r="I552" s="404">
        <v>257</v>
      </c>
    </row>
    <row r="553" spans="1:9" ht="12.75">
      <c r="A553" s="744">
        <v>3</v>
      </c>
      <c r="B553" s="737" t="s">
        <v>641</v>
      </c>
      <c r="C553" s="738"/>
      <c r="D553" s="739"/>
      <c r="E553" s="746">
        <f>SUM(E552)</f>
        <v>276</v>
      </c>
      <c r="F553" s="756"/>
      <c r="G553" s="775">
        <f>SUM(G552)</f>
        <v>276</v>
      </c>
      <c r="H553" s="770">
        <f>H552</f>
        <v>-19</v>
      </c>
      <c r="I553" s="771">
        <v>257</v>
      </c>
    </row>
    <row r="554" spans="1:9" ht="12.75">
      <c r="A554" s="745"/>
      <c r="B554" s="740"/>
      <c r="C554" s="741"/>
      <c r="D554" s="742"/>
      <c r="E554" s="746"/>
      <c r="F554" s="757"/>
      <c r="G554" s="775"/>
      <c r="H554" s="770"/>
      <c r="I554" s="771"/>
    </row>
    <row r="555" spans="1:9" ht="15">
      <c r="A555" s="1"/>
      <c r="B555" s="2"/>
      <c r="C555" s="34"/>
      <c r="D555" s="28"/>
      <c r="E555" s="35"/>
      <c r="F555" s="428"/>
      <c r="G555" s="35"/>
      <c r="H555" s="391"/>
      <c r="I555" s="421"/>
    </row>
    <row r="556" spans="1:9" ht="15">
      <c r="A556" s="36"/>
      <c r="B556" s="2"/>
      <c r="C556" s="1"/>
      <c r="D556" s="3" t="s">
        <v>133</v>
      </c>
      <c r="E556" s="4"/>
      <c r="F556" s="389"/>
      <c r="G556" s="4"/>
      <c r="H556" s="391"/>
      <c r="I556" s="421"/>
    </row>
    <row r="557" spans="1:9" ht="15">
      <c r="A557" s="1"/>
      <c r="B557" s="2"/>
      <c r="C557" s="1"/>
      <c r="D557" s="3" t="s">
        <v>134</v>
      </c>
      <c r="E557" s="4"/>
      <c r="F557" s="389"/>
      <c r="G557" s="4"/>
      <c r="H557" s="391"/>
      <c r="I557" s="421"/>
    </row>
    <row r="558" spans="1:9" ht="15">
      <c r="A558" s="1"/>
      <c r="B558" s="2"/>
      <c r="C558" s="1"/>
      <c r="D558" s="3"/>
      <c r="E558" s="7" t="s">
        <v>353</v>
      </c>
      <c r="F558" s="393"/>
      <c r="G558" s="7"/>
      <c r="H558" s="391"/>
      <c r="I558" s="421"/>
    </row>
    <row r="559" spans="1:9" ht="15">
      <c r="A559" s="731" t="s">
        <v>354</v>
      </c>
      <c r="B559" s="730" t="s">
        <v>3</v>
      </c>
      <c r="C559" s="730"/>
      <c r="D559" s="8" t="s">
        <v>4</v>
      </c>
      <c r="E559" s="9" t="s">
        <v>5</v>
      </c>
      <c r="F559" s="395" t="s">
        <v>1054</v>
      </c>
      <c r="G559" s="9" t="s">
        <v>7</v>
      </c>
      <c r="H559" s="396" t="s">
        <v>357</v>
      </c>
      <c r="I559" s="397" t="s">
        <v>720</v>
      </c>
    </row>
    <row r="560" spans="1:9" ht="15">
      <c r="A560" s="732"/>
      <c r="B560" s="730" t="s">
        <v>8</v>
      </c>
      <c r="C560" s="730"/>
      <c r="D560" s="8" t="s">
        <v>9</v>
      </c>
      <c r="E560" s="9" t="s">
        <v>148</v>
      </c>
      <c r="F560" s="398" t="s">
        <v>1016</v>
      </c>
      <c r="G560" s="9" t="s">
        <v>1000</v>
      </c>
      <c r="H560" s="399" t="s">
        <v>1055</v>
      </c>
      <c r="I560" s="399" t="s">
        <v>1056</v>
      </c>
    </row>
    <row r="561" spans="1:9" ht="15">
      <c r="A561" s="10">
        <v>1</v>
      </c>
      <c r="B561" s="11" t="s">
        <v>10</v>
      </c>
      <c r="C561" s="10">
        <v>45</v>
      </c>
      <c r="D561" s="31" t="s">
        <v>132</v>
      </c>
      <c r="E561" s="14">
        <v>137</v>
      </c>
      <c r="F561" s="400">
        <v>28</v>
      </c>
      <c r="G561" s="14">
        <v>165</v>
      </c>
      <c r="H561" s="396"/>
      <c r="I561" s="397">
        <f>SUM(G561:H561)</f>
        <v>165</v>
      </c>
    </row>
    <row r="562" spans="1:9" ht="15">
      <c r="A562" s="10">
        <v>2</v>
      </c>
      <c r="B562" s="11" t="s">
        <v>10</v>
      </c>
      <c r="C562" s="10">
        <v>45</v>
      </c>
      <c r="D562" s="31" t="s">
        <v>135</v>
      </c>
      <c r="E562" s="14">
        <v>52</v>
      </c>
      <c r="F562" s="400"/>
      <c r="G562" s="14">
        <v>52</v>
      </c>
      <c r="H562" s="396">
        <v>-1</v>
      </c>
      <c r="I562" s="397">
        <v>51</v>
      </c>
    </row>
    <row r="563" spans="1:9" ht="15">
      <c r="A563" s="10">
        <v>3</v>
      </c>
      <c r="B563" s="11" t="s">
        <v>10</v>
      </c>
      <c r="C563" s="15">
        <v>4</v>
      </c>
      <c r="D563" s="43" t="s">
        <v>683</v>
      </c>
      <c r="E563" s="56">
        <f>SUM(E561:E562)</f>
        <v>189</v>
      </c>
      <c r="F563" s="468">
        <v>28</v>
      </c>
      <c r="G563" s="23">
        <f>SUM(G561:G562)</f>
        <v>217</v>
      </c>
      <c r="H563" s="405">
        <f>SUM(H561:H562)</f>
        <v>-1</v>
      </c>
      <c r="I563" s="404">
        <f>SUM(I561:I562)</f>
        <v>216</v>
      </c>
    </row>
    <row r="564" spans="1:9" ht="12.75">
      <c r="A564" s="744">
        <v>4</v>
      </c>
      <c r="B564" s="737" t="s">
        <v>684</v>
      </c>
      <c r="C564" s="738"/>
      <c r="D564" s="739"/>
      <c r="E564" s="754">
        <f>SUM(E563)</f>
        <v>189</v>
      </c>
      <c r="F564" s="756">
        <v>28</v>
      </c>
      <c r="G564" s="766">
        <f>G563</f>
        <v>217</v>
      </c>
      <c r="H564" s="770">
        <f>H563</f>
        <v>-1</v>
      </c>
      <c r="I564" s="771">
        <f>I563</f>
        <v>216</v>
      </c>
    </row>
    <row r="565" spans="1:9" ht="12.75">
      <c r="A565" s="745"/>
      <c r="B565" s="740"/>
      <c r="C565" s="741"/>
      <c r="D565" s="742"/>
      <c r="E565" s="755"/>
      <c r="F565" s="757"/>
      <c r="G565" s="766"/>
      <c r="H565" s="770"/>
      <c r="I565" s="771"/>
    </row>
    <row r="566" spans="1:9" ht="15">
      <c r="A566" s="1"/>
      <c r="B566" s="2"/>
      <c r="C566" s="1"/>
      <c r="E566" s="69"/>
      <c r="F566" s="484"/>
      <c r="G566" s="69"/>
      <c r="H566" s="391"/>
      <c r="I566" s="421"/>
    </row>
    <row r="567" spans="1:9" ht="15">
      <c r="A567" s="1"/>
      <c r="B567" s="2"/>
      <c r="C567" s="1"/>
      <c r="D567" s="3" t="s">
        <v>136</v>
      </c>
      <c r="E567" s="4"/>
      <c r="F567" s="389"/>
      <c r="G567" s="4"/>
      <c r="H567" s="391"/>
      <c r="I567" s="421"/>
    </row>
    <row r="568" spans="1:9" ht="15">
      <c r="A568" s="1"/>
      <c r="B568" s="2"/>
      <c r="C568" s="1"/>
      <c r="D568" s="3" t="s">
        <v>691</v>
      </c>
      <c r="E568" s="4"/>
      <c r="F568" s="389"/>
      <c r="G568" s="4"/>
      <c r="H568" s="391"/>
      <c r="I568" s="421"/>
    </row>
    <row r="569" spans="1:9" ht="15">
      <c r="A569" s="1"/>
      <c r="B569" s="2"/>
      <c r="C569" s="1"/>
      <c r="D569" s="3"/>
      <c r="E569" s="7" t="s">
        <v>353</v>
      </c>
      <c r="F569" s="393"/>
      <c r="G569" s="7"/>
      <c r="H569" s="391"/>
      <c r="I569" s="421"/>
    </row>
    <row r="570" spans="1:9" ht="15">
      <c r="A570" s="731" t="s">
        <v>354</v>
      </c>
      <c r="B570" s="730" t="s">
        <v>3</v>
      </c>
      <c r="C570" s="730"/>
      <c r="D570" s="8" t="s">
        <v>4</v>
      </c>
      <c r="E570" s="9" t="s">
        <v>5</v>
      </c>
      <c r="F570" s="395" t="s">
        <v>1054</v>
      </c>
      <c r="G570" s="9" t="s">
        <v>7</v>
      </c>
      <c r="H570" s="396" t="s">
        <v>357</v>
      </c>
      <c r="I570" s="397" t="s">
        <v>720</v>
      </c>
    </row>
    <row r="571" spans="1:9" ht="15">
      <c r="A571" s="732"/>
      <c r="B571" s="730" t="s">
        <v>8</v>
      </c>
      <c r="C571" s="730"/>
      <c r="D571" s="8" t="s">
        <v>9</v>
      </c>
      <c r="E571" s="9" t="s">
        <v>148</v>
      </c>
      <c r="F571" s="398" t="s">
        <v>1016</v>
      </c>
      <c r="G571" s="9" t="s">
        <v>1000</v>
      </c>
      <c r="H571" s="399" t="s">
        <v>1055</v>
      </c>
      <c r="I571" s="399" t="s">
        <v>1056</v>
      </c>
    </row>
    <row r="572" spans="1:9" ht="15">
      <c r="A572" s="10">
        <v>1</v>
      </c>
      <c r="B572" s="11" t="s">
        <v>10</v>
      </c>
      <c r="C572" s="10">
        <v>506</v>
      </c>
      <c r="D572" s="31" t="s">
        <v>128</v>
      </c>
      <c r="E572" s="14">
        <v>768</v>
      </c>
      <c r="F572" s="400"/>
      <c r="G572" s="14">
        <v>768</v>
      </c>
      <c r="H572" s="396"/>
      <c r="I572" s="397">
        <v>768</v>
      </c>
    </row>
    <row r="573" spans="1:9" ht="15">
      <c r="A573" s="10">
        <v>2</v>
      </c>
      <c r="B573" s="11" t="s">
        <v>10</v>
      </c>
      <c r="C573" s="15">
        <v>5</v>
      </c>
      <c r="D573" s="43" t="s">
        <v>640</v>
      </c>
      <c r="E573" s="56">
        <f>SUM(E572)</f>
        <v>768</v>
      </c>
      <c r="F573" s="468"/>
      <c r="G573" s="23">
        <v>768</v>
      </c>
      <c r="H573" s="405"/>
      <c r="I573" s="404">
        <v>768</v>
      </c>
    </row>
    <row r="574" spans="1:9" ht="12.75">
      <c r="A574" s="744">
        <v>3</v>
      </c>
      <c r="B574" s="737" t="s">
        <v>641</v>
      </c>
      <c r="C574" s="738"/>
      <c r="D574" s="739"/>
      <c r="E574" s="754">
        <f>SUM(E572:E572)</f>
        <v>768</v>
      </c>
      <c r="F574" s="756">
        <v>0</v>
      </c>
      <c r="G574" s="789">
        <v>768</v>
      </c>
      <c r="H574" s="788"/>
      <c r="I574" s="771">
        <v>768</v>
      </c>
    </row>
    <row r="575" spans="1:9" ht="12.75">
      <c r="A575" s="745"/>
      <c r="B575" s="740"/>
      <c r="C575" s="741"/>
      <c r="D575" s="742"/>
      <c r="E575" s="755"/>
      <c r="F575" s="757"/>
      <c r="G575" s="790"/>
      <c r="H575" s="788"/>
      <c r="I575" s="771"/>
    </row>
    <row r="576" spans="1:9" ht="15">
      <c r="A576" s="36"/>
      <c r="B576" s="2"/>
      <c r="C576" s="34"/>
      <c r="D576" s="28"/>
      <c r="E576" s="35"/>
      <c r="F576" s="428"/>
      <c r="G576" s="35"/>
      <c r="H576" s="391"/>
      <c r="I576" s="421"/>
    </row>
    <row r="577" spans="1:9" ht="15">
      <c r="A577" s="1"/>
      <c r="B577" s="2"/>
      <c r="C577" s="1"/>
      <c r="D577" s="3" t="s">
        <v>137</v>
      </c>
      <c r="E577" s="4"/>
      <c r="F577" s="389"/>
      <c r="G577" s="4"/>
      <c r="H577" s="391"/>
      <c r="I577" s="421"/>
    </row>
    <row r="578" spans="1:9" ht="15">
      <c r="A578" s="1"/>
      <c r="B578" s="2"/>
      <c r="C578" s="1"/>
      <c r="D578" s="3" t="s">
        <v>138</v>
      </c>
      <c r="E578" s="4"/>
      <c r="F578" s="389"/>
      <c r="G578" s="4"/>
      <c r="H578" s="391"/>
      <c r="I578" s="421"/>
    </row>
    <row r="579" spans="1:9" ht="15">
      <c r="A579" s="1"/>
      <c r="B579" s="2"/>
      <c r="C579" s="1"/>
      <c r="D579" s="3"/>
      <c r="E579" s="7" t="s">
        <v>353</v>
      </c>
      <c r="F579" s="393"/>
      <c r="G579" s="7"/>
      <c r="H579" s="391"/>
      <c r="I579" s="421"/>
    </row>
    <row r="580" spans="1:9" ht="15">
      <c r="A580" s="731" t="s">
        <v>354</v>
      </c>
      <c r="B580" s="730" t="s">
        <v>3</v>
      </c>
      <c r="C580" s="730"/>
      <c r="D580" s="8" t="s">
        <v>4</v>
      </c>
      <c r="E580" s="9" t="s">
        <v>5</v>
      </c>
      <c r="F580" s="395" t="s">
        <v>1054</v>
      </c>
      <c r="G580" s="9" t="s">
        <v>7</v>
      </c>
      <c r="H580" s="396" t="s">
        <v>357</v>
      </c>
      <c r="I580" s="397" t="s">
        <v>720</v>
      </c>
    </row>
    <row r="581" spans="1:9" ht="15">
      <c r="A581" s="732"/>
      <c r="B581" s="730" t="s">
        <v>8</v>
      </c>
      <c r="C581" s="730"/>
      <c r="D581" s="8" t="s">
        <v>9</v>
      </c>
      <c r="E581" s="9" t="s">
        <v>148</v>
      </c>
      <c r="F581" s="398" t="s">
        <v>1016</v>
      </c>
      <c r="G581" s="9" t="s">
        <v>1000</v>
      </c>
      <c r="H581" s="399" t="s">
        <v>1055</v>
      </c>
      <c r="I581" s="399" t="s">
        <v>1056</v>
      </c>
    </row>
    <row r="582" spans="1:9" ht="15">
      <c r="A582" s="10">
        <v>1</v>
      </c>
      <c r="B582" s="11" t="s">
        <v>10</v>
      </c>
      <c r="C582" s="10">
        <v>506</v>
      </c>
      <c r="D582" s="31" t="s">
        <v>128</v>
      </c>
      <c r="E582" s="14">
        <v>98</v>
      </c>
      <c r="F582" s="400"/>
      <c r="G582" s="14">
        <v>98</v>
      </c>
      <c r="H582" s="396"/>
      <c r="I582" s="397">
        <v>98</v>
      </c>
    </row>
    <row r="583" spans="1:9" ht="15">
      <c r="A583" s="10">
        <v>2</v>
      </c>
      <c r="B583" s="11" t="s">
        <v>10</v>
      </c>
      <c r="C583" s="15">
        <v>5</v>
      </c>
      <c r="D583" s="43" t="s">
        <v>640</v>
      </c>
      <c r="E583" s="56">
        <f>SUM(E582)</f>
        <v>98</v>
      </c>
      <c r="F583" s="468"/>
      <c r="G583" s="23">
        <v>98</v>
      </c>
      <c r="H583" s="405"/>
      <c r="I583" s="404">
        <v>98</v>
      </c>
    </row>
    <row r="584" spans="1:9" ht="12.75">
      <c r="A584" s="744">
        <v>3</v>
      </c>
      <c r="B584" s="737" t="s">
        <v>641</v>
      </c>
      <c r="C584" s="738"/>
      <c r="D584" s="739"/>
      <c r="E584" s="754">
        <f>SUM(E582:E582)</f>
        <v>98</v>
      </c>
      <c r="F584" s="756">
        <v>0</v>
      </c>
      <c r="G584" s="766">
        <v>98</v>
      </c>
      <c r="H584" s="788"/>
      <c r="I584" s="771">
        <v>98</v>
      </c>
    </row>
    <row r="585" spans="1:9" ht="12.75">
      <c r="A585" s="745"/>
      <c r="B585" s="740"/>
      <c r="C585" s="741"/>
      <c r="D585" s="742"/>
      <c r="E585" s="755"/>
      <c r="F585" s="757"/>
      <c r="G585" s="766"/>
      <c r="H585" s="788"/>
      <c r="I585" s="771"/>
    </row>
    <row r="586" spans="1:9" ht="15">
      <c r="A586" s="1"/>
      <c r="B586" s="2"/>
      <c r="C586" s="34"/>
      <c r="D586" s="28"/>
      <c r="E586" s="35"/>
      <c r="F586" s="428"/>
      <c r="G586" s="35"/>
      <c r="H586" s="391"/>
      <c r="I586" s="421"/>
    </row>
    <row r="587" spans="1:9" ht="15">
      <c r="A587" s="36"/>
      <c r="B587" s="2"/>
      <c r="C587" s="1"/>
      <c r="D587" s="3" t="s">
        <v>139</v>
      </c>
      <c r="E587" s="4"/>
      <c r="F587" s="389"/>
      <c r="G587" s="4"/>
      <c r="H587" s="391"/>
      <c r="I587" s="421"/>
    </row>
    <row r="588" spans="1:9" ht="15">
      <c r="A588" s="36"/>
      <c r="B588" s="2"/>
      <c r="C588" s="1"/>
      <c r="D588" s="3" t="s">
        <v>140</v>
      </c>
      <c r="E588" s="4"/>
      <c r="F588" s="389"/>
      <c r="G588" s="4"/>
      <c r="H588" s="391"/>
      <c r="I588" s="421"/>
    </row>
    <row r="589" spans="1:9" ht="15">
      <c r="A589" s="36"/>
      <c r="B589" s="2"/>
      <c r="C589" s="1"/>
      <c r="D589" s="3"/>
      <c r="E589" s="7" t="s">
        <v>353</v>
      </c>
      <c r="F589" s="393"/>
      <c r="G589" s="7"/>
      <c r="H589" s="391"/>
      <c r="I589" s="421"/>
    </row>
    <row r="590" spans="1:9" ht="15">
      <c r="A590" s="731" t="s">
        <v>354</v>
      </c>
      <c r="B590" s="730" t="s">
        <v>3</v>
      </c>
      <c r="C590" s="730"/>
      <c r="D590" s="8" t="s">
        <v>4</v>
      </c>
      <c r="E590" s="9" t="s">
        <v>5</v>
      </c>
      <c r="F590" s="395" t="s">
        <v>1054</v>
      </c>
      <c r="G590" s="9" t="s">
        <v>7</v>
      </c>
      <c r="H590" s="396" t="s">
        <v>357</v>
      </c>
      <c r="I590" s="397" t="s">
        <v>720</v>
      </c>
    </row>
    <row r="591" spans="1:9" ht="15">
      <c r="A591" s="732"/>
      <c r="B591" s="730" t="s">
        <v>8</v>
      </c>
      <c r="C591" s="730"/>
      <c r="D591" s="8" t="s">
        <v>9</v>
      </c>
      <c r="E591" s="9" t="s">
        <v>148</v>
      </c>
      <c r="F591" s="398" t="s">
        <v>1016</v>
      </c>
      <c r="G591" s="9" t="s">
        <v>1000</v>
      </c>
      <c r="H591" s="399" t="s">
        <v>1055</v>
      </c>
      <c r="I591" s="399" t="s">
        <v>1056</v>
      </c>
    </row>
    <row r="592" spans="1:9" ht="15">
      <c r="A592" s="10">
        <v>1</v>
      </c>
      <c r="B592" s="11" t="s">
        <v>10</v>
      </c>
      <c r="C592" s="10">
        <v>506</v>
      </c>
      <c r="D592" s="31" t="s">
        <v>128</v>
      </c>
      <c r="E592" s="14">
        <v>868</v>
      </c>
      <c r="F592" s="400"/>
      <c r="G592" s="14">
        <v>868</v>
      </c>
      <c r="H592" s="396"/>
      <c r="I592" s="397">
        <v>868</v>
      </c>
    </row>
    <row r="593" spans="1:9" ht="15">
      <c r="A593" s="10">
        <v>2</v>
      </c>
      <c r="B593" s="11" t="s">
        <v>10</v>
      </c>
      <c r="C593" s="15">
        <v>5</v>
      </c>
      <c r="D593" s="43" t="s">
        <v>640</v>
      </c>
      <c r="E593" s="56">
        <f>SUM(E592)</f>
        <v>868</v>
      </c>
      <c r="F593" s="468"/>
      <c r="G593" s="23">
        <v>868</v>
      </c>
      <c r="H593" s="405"/>
      <c r="I593" s="404">
        <v>868</v>
      </c>
    </row>
    <row r="594" spans="1:9" ht="12.75">
      <c r="A594" s="744">
        <v>3</v>
      </c>
      <c r="B594" s="737" t="s">
        <v>641</v>
      </c>
      <c r="C594" s="738"/>
      <c r="D594" s="739"/>
      <c r="E594" s="754">
        <f>SUM(E592:E592)</f>
        <v>868</v>
      </c>
      <c r="F594" s="756">
        <v>0</v>
      </c>
      <c r="G594" s="789">
        <v>868</v>
      </c>
      <c r="H594" s="788"/>
      <c r="I594" s="771">
        <v>868</v>
      </c>
    </row>
    <row r="595" spans="1:9" ht="12.75">
      <c r="A595" s="745"/>
      <c r="B595" s="740"/>
      <c r="C595" s="741"/>
      <c r="D595" s="742"/>
      <c r="E595" s="755"/>
      <c r="F595" s="757"/>
      <c r="G595" s="790"/>
      <c r="H595" s="788"/>
      <c r="I595" s="771"/>
    </row>
    <row r="596" spans="1:9" ht="15">
      <c r="A596" s="1"/>
      <c r="B596" s="2"/>
      <c r="C596" s="1"/>
      <c r="E596" s="69"/>
      <c r="F596" s="484"/>
      <c r="G596" s="69"/>
      <c r="H596" s="391"/>
      <c r="I596" s="421"/>
    </row>
    <row r="597" spans="1:9" ht="15">
      <c r="A597" s="1"/>
      <c r="B597" s="2"/>
      <c r="C597" s="1"/>
      <c r="D597" s="3" t="s">
        <v>141</v>
      </c>
      <c r="E597" s="4"/>
      <c r="F597" s="389"/>
      <c r="G597" s="4"/>
      <c r="H597" s="391"/>
      <c r="I597" s="421"/>
    </row>
    <row r="598" spans="1:9" ht="15">
      <c r="A598" s="1"/>
      <c r="B598" s="2"/>
      <c r="C598" s="36"/>
      <c r="D598" s="3" t="s">
        <v>690</v>
      </c>
      <c r="E598" s="4"/>
      <c r="F598" s="389"/>
      <c r="G598" s="4"/>
      <c r="H598" s="391"/>
      <c r="I598" s="421"/>
    </row>
    <row r="599" spans="1:9" ht="15">
      <c r="A599" s="1"/>
      <c r="B599" s="2"/>
      <c r="C599" s="36"/>
      <c r="D599" s="3"/>
      <c r="E599" s="7" t="s">
        <v>353</v>
      </c>
      <c r="F599" s="393"/>
      <c r="G599" s="7"/>
      <c r="H599" s="391"/>
      <c r="I599" s="421"/>
    </row>
    <row r="600" spans="1:9" ht="15">
      <c r="A600" s="731" t="s">
        <v>354</v>
      </c>
      <c r="B600" s="730" t="s">
        <v>3</v>
      </c>
      <c r="C600" s="730"/>
      <c r="D600" s="8" t="s">
        <v>4</v>
      </c>
      <c r="E600" s="9" t="s">
        <v>5</v>
      </c>
      <c r="F600" s="395" t="s">
        <v>1054</v>
      </c>
      <c r="G600" s="9" t="s">
        <v>7</v>
      </c>
      <c r="H600" s="396" t="s">
        <v>357</v>
      </c>
      <c r="I600" s="397" t="s">
        <v>720</v>
      </c>
    </row>
    <row r="601" spans="1:9" ht="15">
      <c r="A601" s="732"/>
      <c r="B601" s="730" t="s">
        <v>8</v>
      </c>
      <c r="C601" s="730"/>
      <c r="D601" s="8" t="s">
        <v>9</v>
      </c>
      <c r="E601" s="9" t="s">
        <v>148</v>
      </c>
      <c r="F601" s="398" t="s">
        <v>1016</v>
      </c>
      <c r="G601" s="9" t="s">
        <v>1000</v>
      </c>
      <c r="H601" s="399" t="s">
        <v>1055</v>
      </c>
      <c r="I601" s="399" t="s">
        <v>1056</v>
      </c>
    </row>
    <row r="602" spans="1:9" ht="15">
      <c r="A602" s="10">
        <v>1</v>
      </c>
      <c r="B602" s="11" t="s">
        <v>10</v>
      </c>
      <c r="C602" s="10">
        <v>48</v>
      </c>
      <c r="D602" s="31" t="s">
        <v>142</v>
      </c>
      <c r="E602" s="14">
        <v>400</v>
      </c>
      <c r="F602" s="400">
        <v>-400</v>
      </c>
      <c r="G602" s="14">
        <v>0</v>
      </c>
      <c r="H602" s="396">
        <f>I602-G602</f>
        <v>0</v>
      </c>
      <c r="I602" s="397"/>
    </row>
    <row r="603" spans="1:9" ht="15">
      <c r="A603" s="10">
        <v>2</v>
      </c>
      <c r="B603" s="11" t="s">
        <v>10</v>
      </c>
      <c r="C603" s="10">
        <v>48</v>
      </c>
      <c r="D603" s="31" t="s">
        <v>125</v>
      </c>
      <c r="E603" s="71"/>
      <c r="F603" s="485">
        <v>400</v>
      </c>
      <c r="G603" s="14">
        <v>400</v>
      </c>
      <c r="H603" s="396">
        <f>I603-G603</f>
        <v>-322</v>
      </c>
      <c r="I603" s="397">
        <v>78</v>
      </c>
    </row>
    <row r="604" spans="1:9" ht="15">
      <c r="A604" s="10">
        <v>3</v>
      </c>
      <c r="B604" s="11" t="s">
        <v>10</v>
      </c>
      <c r="C604" s="10">
        <v>44</v>
      </c>
      <c r="D604" s="31" t="s">
        <v>692</v>
      </c>
      <c r="E604" s="70">
        <v>283</v>
      </c>
      <c r="F604" s="501">
        <v>-149</v>
      </c>
      <c r="G604" s="13">
        <f>SUM(E604:F604)</f>
        <v>134</v>
      </c>
      <c r="H604" s="396">
        <f>I604-G604</f>
        <v>0</v>
      </c>
      <c r="I604" s="397">
        <v>134</v>
      </c>
    </row>
    <row r="605" spans="1:9" ht="15">
      <c r="A605" s="10">
        <v>5</v>
      </c>
      <c r="B605" s="11" t="s">
        <v>10</v>
      </c>
      <c r="C605" s="10">
        <v>48</v>
      </c>
      <c r="D605" s="31" t="s">
        <v>1014</v>
      </c>
      <c r="E605" s="71">
        <v>330</v>
      </c>
      <c r="F605" s="485">
        <v>149</v>
      </c>
      <c r="G605" s="14">
        <v>479</v>
      </c>
      <c r="H605" s="396">
        <f>I605-G605</f>
        <v>987</v>
      </c>
      <c r="I605" s="397">
        <v>1466</v>
      </c>
    </row>
    <row r="606" spans="1:9" ht="15">
      <c r="A606" s="10">
        <v>6</v>
      </c>
      <c r="B606" s="11" t="s">
        <v>10</v>
      </c>
      <c r="C606" s="15">
        <v>4</v>
      </c>
      <c r="D606" s="43" t="s">
        <v>689</v>
      </c>
      <c r="E606" s="56">
        <f>SUM(E602:E605)</f>
        <v>1013</v>
      </c>
      <c r="F606" s="468">
        <v>0</v>
      </c>
      <c r="G606" s="248">
        <f>SUM(G603:G605)</f>
        <v>1013</v>
      </c>
      <c r="H606" s="404">
        <f>SUM(H602:H605)</f>
        <v>665</v>
      </c>
      <c r="I606" s="404">
        <f>SUM(I602:I605)</f>
        <v>1678</v>
      </c>
    </row>
    <row r="607" spans="1:9" ht="12.75">
      <c r="A607" s="744">
        <v>7</v>
      </c>
      <c r="B607" s="737" t="s">
        <v>684</v>
      </c>
      <c r="C607" s="738"/>
      <c r="D607" s="739"/>
      <c r="E607" s="771">
        <f>E606</f>
        <v>1013</v>
      </c>
      <c r="F607" s="771">
        <v>0</v>
      </c>
      <c r="G607" s="771">
        <f>G606</f>
        <v>1013</v>
      </c>
      <c r="H607" s="771">
        <f>H606</f>
        <v>665</v>
      </c>
      <c r="I607" s="771">
        <f>I606</f>
        <v>1678</v>
      </c>
    </row>
    <row r="608" spans="1:9" ht="12.75">
      <c r="A608" s="745"/>
      <c r="B608" s="740"/>
      <c r="C608" s="741"/>
      <c r="D608" s="742"/>
      <c r="E608" s="771"/>
      <c r="F608" s="771"/>
      <c r="G608" s="771"/>
      <c r="H608" s="771"/>
      <c r="I608" s="771"/>
    </row>
    <row r="609" spans="1:9" ht="15">
      <c r="A609" s="1"/>
      <c r="B609" s="2"/>
      <c r="C609" s="1"/>
      <c r="E609" s="69"/>
      <c r="F609" s="484"/>
      <c r="G609" s="69"/>
      <c r="H609" s="391"/>
      <c r="I609" s="421"/>
    </row>
    <row r="610" spans="1:9" ht="15">
      <c r="A610" s="1"/>
      <c r="B610" s="2"/>
      <c r="C610" s="1"/>
      <c r="D610" s="3" t="s">
        <v>143</v>
      </c>
      <c r="E610" s="4"/>
      <c r="F610" s="389"/>
      <c r="G610" s="4"/>
      <c r="H610" s="391"/>
      <c r="I610" s="421"/>
    </row>
    <row r="611" spans="1:9" ht="15">
      <c r="A611" s="1"/>
      <c r="B611" s="2"/>
      <c r="C611" s="36"/>
      <c r="D611" s="3" t="s">
        <v>144</v>
      </c>
      <c r="E611" s="4"/>
      <c r="F611" s="389"/>
      <c r="G611" s="4"/>
      <c r="H611" s="391"/>
      <c r="I611" s="421"/>
    </row>
    <row r="612" spans="1:9" ht="12.75">
      <c r="A612" s="1"/>
      <c r="B612" s="2"/>
      <c r="C612" s="36"/>
      <c r="D612" s="3"/>
      <c r="E612" s="7"/>
      <c r="F612" s="393"/>
      <c r="G612" s="7"/>
      <c r="H612" s="391"/>
      <c r="I612" s="7" t="s">
        <v>353</v>
      </c>
    </row>
    <row r="613" spans="1:9" ht="15">
      <c r="A613" s="731" t="s">
        <v>354</v>
      </c>
      <c r="B613" s="730" t="s">
        <v>3</v>
      </c>
      <c r="C613" s="730"/>
      <c r="D613" s="8" t="s">
        <v>4</v>
      </c>
      <c r="E613" s="9" t="s">
        <v>5</v>
      </c>
      <c r="F613" s="395" t="s">
        <v>1054</v>
      </c>
      <c r="G613" s="9" t="s">
        <v>7</v>
      </c>
      <c r="H613" s="396" t="s">
        <v>357</v>
      </c>
      <c r="I613" s="397" t="s">
        <v>720</v>
      </c>
    </row>
    <row r="614" spans="1:9" ht="15">
      <c r="A614" s="732"/>
      <c r="B614" s="730" t="s">
        <v>8</v>
      </c>
      <c r="C614" s="730"/>
      <c r="D614" s="8" t="s">
        <v>9</v>
      </c>
      <c r="E614" s="9" t="s">
        <v>148</v>
      </c>
      <c r="F614" s="398" t="s">
        <v>1016</v>
      </c>
      <c r="G614" s="9" t="s">
        <v>1000</v>
      </c>
      <c r="H614" s="399" t="s">
        <v>1055</v>
      </c>
      <c r="I614" s="399" t="s">
        <v>1056</v>
      </c>
    </row>
    <row r="615" spans="1:9" ht="15">
      <c r="A615" s="10">
        <v>1</v>
      </c>
      <c r="B615" s="11" t="s">
        <v>10</v>
      </c>
      <c r="C615" s="10">
        <v>512</v>
      </c>
      <c r="D615" s="31" t="s">
        <v>1015</v>
      </c>
      <c r="E615" s="14"/>
      <c r="F615" s="400">
        <v>6000</v>
      </c>
      <c r="G615" s="14">
        <v>6000</v>
      </c>
      <c r="H615" s="396">
        <f>I615-G615</f>
        <v>-6000</v>
      </c>
      <c r="I615" s="397"/>
    </row>
    <row r="616" spans="1:9" ht="15">
      <c r="A616" s="10">
        <v>2</v>
      </c>
      <c r="B616" s="11" t="s">
        <v>10</v>
      </c>
      <c r="C616" s="10">
        <v>513</v>
      </c>
      <c r="D616" s="31" t="s">
        <v>1089</v>
      </c>
      <c r="E616" s="71">
        <v>68690</v>
      </c>
      <c r="F616" s="485">
        <v>-47978</v>
      </c>
      <c r="G616" s="14">
        <f>SUM(E616:F616)</f>
        <v>20712</v>
      </c>
      <c r="H616" s="396">
        <f>I616-G616</f>
        <v>2615</v>
      </c>
      <c r="I616" s="397">
        <v>23327</v>
      </c>
    </row>
    <row r="617" spans="1:9" ht="15">
      <c r="A617" s="10">
        <v>3</v>
      </c>
      <c r="B617" s="11" t="s">
        <v>10</v>
      </c>
      <c r="C617" s="249">
        <v>5</v>
      </c>
      <c r="D617" s="43" t="s">
        <v>640</v>
      </c>
      <c r="E617" s="250">
        <f>SUM(E615:E616)</f>
        <v>68690</v>
      </c>
      <c r="F617" s="502">
        <f>SUM(F615:F616)</f>
        <v>-41978</v>
      </c>
      <c r="G617" s="248">
        <f>SUM(G615:G616)</f>
        <v>26712</v>
      </c>
      <c r="H617" s="405">
        <f>I617-G617</f>
        <v>-3345</v>
      </c>
      <c r="I617" s="404">
        <v>23367</v>
      </c>
    </row>
    <row r="618" spans="1:9" ht="12.75">
      <c r="A618" s="744">
        <v>5</v>
      </c>
      <c r="B618" s="737" t="s">
        <v>22</v>
      </c>
      <c r="C618" s="738"/>
      <c r="D618" s="739"/>
      <c r="E618" s="746">
        <f>E617</f>
        <v>68690</v>
      </c>
      <c r="F618" s="756">
        <f>F617</f>
        <v>-41978</v>
      </c>
      <c r="G618" s="789">
        <f>G617</f>
        <v>26712</v>
      </c>
      <c r="H618" s="786">
        <f>I618-G618</f>
        <v>-3345</v>
      </c>
      <c r="I618" s="752">
        <f>I617</f>
        <v>23367</v>
      </c>
    </row>
    <row r="619" spans="1:9" ht="12.75">
      <c r="A619" s="745"/>
      <c r="B619" s="740"/>
      <c r="C619" s="741"/>
      <c r="D619" s="742"/>
      <c r="E619" s="746"/>
      <c r="F619" s="757"/>
      <c r="G619" s="790"/>
      <c r="H619" s="787"/>
      <c r="I619" s="753"/>
    </row>
    <row r="620" spans="1:9" ht="15">
      <c r="A620" s="1"/>
      <c r="B620" s="2"/>
      <c r="C620" s="1"/>
      <c r="E620" s="69"/>
      <c r="F620" s="484"/>
      <c r="G620" s="69"/>
      <c r="H620" s="391"/>
      <c r="I620" s="421"/>
    </row>
    <row r="621" spans="1:9" ht="12.75">
      <c r="A621" s="1"/>
      <c r="B621" s="80"/>
      <c r="C621" s="81"/>
      <c r="D621" s="79" t="s">
        <v>146</v>
      </c>
      <c r="E621" s="391">
        <f>E618+E607+E594+E584++E574+E564+E553+E532+E522+E511+E483+E437+E425+E414+E404+E335+E312+E246+E235+E225+E191+E175+E151+E129+E113+E100+E82+++E67+E44-1</f>
        <v>231906.84</v>
      </c>
      <c r="F621" s="391">
        <v>7327</v>
      </c>
      <c r="G621" s="391">
        <f>G618+G607+G594+G584++G574+G564+G553+G532+G522+G511+G483+G437+G425+G414+G404+G335+G312+G246+G235+G225+G191+G175+G151+G129+G113+G100+G82+++G67+G44-1</f>
        <v>239233.84</v>
      </c>
      <c r="H621" s="391">
        <f>H618+H607+H594+H584++H574+H564+H553+H532+H522+H511+H483+H437+H425+H414+H404+H335+H312+H246+H235+H225+H191+H175+H151+H129+H113+H100+H82+++H67+H44</f>
        <v>15737.16</v>
      </c>
      <c r="I621" s="391">
        <f>I618+I607+I594+I584++I574+I564+I553+I532+I522+I511+I483+I437+I425+I414+I404+I335+I312+I246+I235+I225+I191+I175+I151+I129+I113+I100+I82+++I67+I44</f>
        <v>254971</v>
      </c>
    </row>
  </sheetData>
  <sheetProtection/>
  <mergeCells count="290">
    <mergeCell ref="I618:I619"/>
    <mergeCell ref="I607:I608"/>
    <mergeCell ref="A613:A614"/>
    <mergeCell ref="B613:C613"/>
    <mergeCell ref="B614:C614"/>
    <mergeCell ref="A618:A619"/>
    <mergeCell ref="B618:D619"/>
    <mergeCell ref="E618:E619"/>
    <mergeCell ref="F618:F619"/>
    <mergeCell ref="G618:G619"/>
    <mergeCell ref="H618:H619"/>
    <mergeCell ref="I594:I595"/>
    <mergeCell ref="A600:A601"/>
    <mergeCell ref="B600:C600"/>
    <mergeCell ref="B601:C601"/>
    <mergeCell ref="A607:A608"/>
    <mergeCell ref="B607:D608"/>
    <mergeCell ref="E607:E608"/>
    <mergeCell ref="F607:F608"/>
    <mergeCell ref="G607:G608"/>
    <mergeCell ref="H607:H608"/>
    <mergeCell ref="I584:I585"/>
    <mergeCell ref="A590:A591"/>
    <mergeCell ref="B590:C590"/>
    <mergeCell ref="B591:C591"/>
    <mergeCell ref="A594:A595"/>
    <mergeCell ref="B594:D595"/>
    <mergeCell ref="E594:E595"/>
    <mergeCell ref="F594:F595"/>
    <mergeCell ref="G594:G595"/>
    <mergeCell ref="H594:H595"/>
    <mergeCell ref="I574:I575"/>
    <mergeCell ref="A580:A581"/>
    <mergeCell ref="B580:C580"/>
    <mergeCell ref="B581:C581"/>
    <mergeCell ref="A584:A585"/>
    <mergeCell ref="B584:D585"/>
    <mergeCell ref="E584:E585"/>
    <mergeCell ref="F584:F585"/>
    <mergeCell ref="G584:G585"/>
    <mergeCell ref="H584:H585"/>
    <mergeCell ref="I564:I565"/>
    <mergeCell ref="A570:A571"/>
    <mergeCell ref="B570:C570"/>
    <mergeCell ref="B571:C571"/>
    <mergeCell ref="A574:A575"/>
    <mergeCell ref="B574:D575"/>
    <mergeCell ref="E574:E575"/>
    <mergeCell ref="F574:F575"/>
    <mergeCell ref="G574:G575"/>
    <mergeCell ref="H574:H575"/>
    <mergeCell ref="I553:I554"/>
    <mergeCell ref="A559:A560"/>
    <mergeCell ref="B559:C559"/>
    <mergeCell ref="B560:C560"/>
    <mergeCell ref="A564:A565"/>
    <mergeCell ref="B564:D565"/>
    <mergeCell ref="E564:E565"/>
    <mergeCell ref="F564:F565"/>
    <mergeCell ref="G564:G565"/>
    <mergeCell ref="H564:H565"/>
    <mergeCell ref="I532:I533"/>
    <mergeCell ref="A549:A550"/>
    <mergeCell ref="B549:C549"/>
    <mergeCell ref="B550:C550"/>
    <mergeCell ref="A553:A554"/>
    <mergeCell ref="B553:D554"/>
    <mergeCell ref="E553:E554"/>
    <mergeCell ref="F553:F554"/>
    <mergeCell ref="G553:G554"/>
    <mergeCell ref="H553:H554"/>
    <mergeCell ref="I522:I523"/>
    <mergeCell ref="A528:A529"/>
    <mergeCell ref="B528:C528"/>
    <mergeCell ref="B529:C529"/>
    <mergeCell ref="A532:A533"/>
    <mergeCell ref="B532:D533"/>
    <mergeCell ref="E532:E533"/>
    <mergeCell ref="F532:F533"/>
    <mergeCell ref="G532:G533"/>
    <mergeCell ref="H532:H533"/>
    <mergeCell ref="I511:I512"/>
    <mergeCell ref="A518:A519"/>
    <mergeCell ref="B518:C518"/>
    <mergeCell ref="B519:C519"/>
    <mergeCell ref="A522:A523"/>
    <mergeCell ref="B522:D523"/>
    <mergeCell ref="E522:E523"/>
    <mergeCell ref="F522:F523"/>
    <mergeCell ref="G522:G523"/>
    <mergeCell ref="H483:H484"/>
    <mergeCell ref="I483:I484"/>
    <mergeCell ref="A437:A438"/>
    <mergeCell ref="H522:H523"/>
    <mergeCell ref="A511:A512"/>
    <mergeCell ref="B511:D512"/>
    <mergeCell ref="E511:E512"/>
    <mergeCell ref="F511:F512"/>
    <mergeCell ref="G511:G512"/>
    <mergeCell ref="H511:H512"/>
    <mergeCell ref="A458:A459"/>
    <mergeCell ref="B458:C458"/>
    <mergeCell ref="B483:D484"/>
    <mergeCell ref="E483:E484"/>
    <mergeCell ref="F483:F484"/>
    <mergeCell ref="G483:G484"/>
    <mergeCell ref="B459:C459"/>
    <mergeCell ref="A483:A484"/>
    <mergeCell ref="H437:H438"/>
    <mergeCell ref="I414:I415"/>
    <mergeCell ref="G425:G426"/>
    <mergeCell ref="H425:H426"/>
    <mergeCell ref="I425:I426"/>
    <mergeCell ref="I437:I438"/>
    <mergeCell ref="E425:E426"/>
    <mergeCell ref="F425:F426"/>
    <mergeCell ref="B437:D438"/>
    <mergeCell ref="E437:E438"/>
    <mergeCell ref="F437:F438"/>
    <mergeCell ref="G437:G438"/>
    <mergeCell ref="I404:I405"/>
    <mergeCell ref="A410:A411"/>
    <mergeCell ref="B410:C410"/>
    <mergeCell ref="B411:C411"/>
    <mergeCell ref="A414:A415"/>
    <mergeCell ref="B414:D415"/>
    <mergeCell ref="E414:E415"/>
    <mergeCell ref="F414:F415"/>
    <mergeCell ref="G414:G415"/>
    <mergeCell ref="H414:H415"/>
    <mergeCell ref="I335:I336"/>
    <mergeCell ref="A367:A368"/>
    <mergeCell ref="B367:C367"/>
    <mergeCell ref="B368:C368"/>
    <mergeCell ref="A404:A405"/>
    <mergeCell ref="B404:D405"/>
    <mergeCell ref="E404:E405"/>
    <mergeCell ref="F404:F405"/>
    <mergeCell ref="G404:G405"/>
    <mergeCell ref="H404:H405"/>
    <mergeCell ref="I312:I313"/>
    <mergeCell ref="A322:A323"/>
    <mergeCell ref="B322:C322"/>
    <mergeCell ref="B323:C323"/>
    <mergeCell ref="A335:A336"/>
    <mergeCell ref="B335:D336"/>
    <mergeCell ref="E335:E336"/>
    <mergeCell ref="F335:F336"/>
    <mergeCell ref="G335:G336"/>
    <mergeCell ref="H335:H336"/>
    <mergeCell ref="I246:I247"/>
    <mergeCell ref="A276:A277"/>
    <mergeCell ref="B276:C276"/>
    <mergeCell ref="B277:C277"/>
    <mergeCell ref="A312:A313"/>
    <mergeCell ref="B312:D313"/>
    <mergeCell ref="E312:E313"/>
    <mergeCell ref="F312:F313"/>
    <mergeCell ref="G312:G313"/>
    <mergeCell ref="H312:H313"/>
    <mergeCell ref="I235:I236"/>
    <mergeCell ref="A242:A243"/>
    <mergeCell ref="B242:C242"/>
    <mergeCell ref="B243:C243"/>
    <mergeCell ref="A246:A247"/>
    <mergeCell ref="B246:D247"/>
    <mergeCell ref="E246:E247"/>
    <mergeCell ref="F246:F247"/>
    <mergeCell ref="G246:G247"/>
    <mergeCell ref="H246:H247"/>
    <mergeCell ref="I225:I226"/>
    <mergeCell ref="A231:A232"/>
    <mergeCell ref="B231:C231"/>
    <mergeCell ref="B232:C232"/>
    <mergeCell ref="A235:A236"/>
    <mergeCell ref="B235:D236"/>
    <mergeCell ref="E235:E236"/>
    <mergeCell ref="F235:F236"/>
    <mergeCell ref="G235:G236"/>
    <mergeCell ref="H235:H236"/>
    <mergeCell ref="I191:I192"/>
    <mergeCell ref="A197:A198"/>
    <mergeCell ref="B197:C197"/>
    <mergeCell ref="B198:C198"/>
    <mergeCell ref="A225:A226"/>
    <mergeCell ref="B225:D226"/>
    <mergeCell ref="E225:E226"/>
    <mergeCell ref="F225:F226"/>
    <mergeCell ref="G225:G226"/>
    <mergeCell ref="H225:H226"/>
    <mergeCell ref="I175:I176"/>
    <mergeCell ref="A184:A185"/>
    <mergeCell ref="B184:C184"/>
    <mergeCell ref="B185:C185"/>
    <mergeCell ref="A191:A192"/>
    <mergeCell ref="B191:D192"/>
    <mergeCell ref="E191:E192"/>
    <mergeCell ref="F191:F192"/>
    <mergeCell ref="G191:G192"/>
    <mergeCell ref="H191:H192"/>
    <mergeCell ref="I151:I152"/>
    <mergeCell ref="A157:A158"/>
    <mergeCell ref="B157:C157"/>
    <mergeCell ref="B158:C158"/>
    <mergeCell ref="A175:A176"/>
    <mergeCell ref="B175:D176"/>
    <mergeCell ref="E175:E176"/>
    <mergeCell ref="F175:F176"/>
    <mergeCell ref="G175:G176"/>
    <mergeCell ref="H175:H176"/>
    <mergeCell ref="I129:I130"/>
    <mergeCell ref="A135:A136"/>
    <mergeCell ref="B135:C135"/>
    <mergeCell ref="B136:C136"/>
    <mergeCell ref="A151:A152"/>
    <mergeCell ref="B151:D152"/>
    <mergeCell ref="E151:E152"/>
    <mergeCell ref="F151:F152"/>
    <mergeCell ref="G151:G152"/>
    <mergeCell ref="H151:H152"/>
    <mergeCell ref="H113:H114"/>
    <mergeCell ref="I113:I114"/>
    <mergeCell ref="A119:A120"/>
    <mergeCell ref="B120:C120"/>
    <mergeCell ref="A129:A130"/>
    <mergeCell ref="B129:D130"/>
    <mergeCell ref="E129:E130"/>
    <mergeCell ref="F129:F130"/>
    <mergeCell ref="G129:G130"/>
    <mergeCell ref="H129:H130"/>
    <mergeCell ref="H100:H101"/>
    <mergeCell ref="I100:I101"/>
    <mergeCell ref="A106:A107"/>
    <mergeCell ref="B106:C106"/>
    <mergeCell ref="B107:C107"/>
    <mergeCell ref="A113:A114"/>
    <mergeCell ref="B113:D114"/>
    <mergeCell ref="E113:E114"/>
    <mergeCell ref="F113:F114"/>
    <mergeCell ref="G113:G114"/>
    <mergeCell ref="H82:H83"/>
    <mergeCell ref="I82:I83"/>
    <mergeCell ref="A93:A94"/>
    <mergeCell ref="B93:C93"/>
    <mergeCell ref="B94:C94"/>
    <mergeCell ref="A100:A101"/>
    <mergeCell ref="B100:D101"/>
    <mergeCell ref="E100:E101"/>
    <mergeCell ref="F100:F101"/>
    <mergeCell ref="G100:G101"/>
    <mergeCell ref="H67:H68"/>
    <mergeCell ref="I67:I68"/>
    <mergeCell ref="A72:A73"/>
    <mergeCell ref="B72:C72"/>
    <mergeCell ref="B73:C73"/>
    <mergeCell ref="A82:A83"/>
    <mergeCell ref="B82:D83"/>
    <mergeCell ref="E82:E83"/>
    <mergeCell ref="F82:F83"/>
    <mergeCell ref="G82:G83"/>
    <mergeCell ref="H44:H45"/>
    <mergeCell ref="I44:I45"/>
    <mergeCell ref="A51:A52"/>
    <mergeCell ref="B51:C51"/>
    <mergeCell ref="B52:C52"/>
    <mergeCell ref="A67:A68"/>
    <mergeCell ref="B67:D68"/>
    <mergeCell ref="E67:E68"/>
    <mergeCell ref="F67:F68"/>
    <mergeCell ref="G67:G68"/>
    <mergeCell ref="B5:C5"/>
    <mergeCell ref="B433:C433"/>
    <mergeCell ref="B419:C419"/>
    <mergeCell ref="B119:C119"/>
    <mergeCell ref="A433:A434"/>
    <mergeCell ref="B434:C434"/>
    <mergeCell ref="A4:A5"/>
    <mergeCell ref="B4:C4"/>
    <mergeCell ref="A44:A45"/>
    <mergeCell ref="B44:D45"/>
    <mergeCell ref="B489:C489"/>
    <mergeCell ref="B490:C490"/>
    <mergeCell ref="A489:A490"/>
    <mergeCell ref="G44:G45"/>
    <mergeCell ref="E44:E45"/>
    <mergeCell ref="F44:F45"/>
    <mergeCell ref="A419:A420"/>
    <mergeCell ref="B420:C420"/>
    <mergeCell ref="A425:A426"/>
    <mergeCell ref="B425:D42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ÖNKORMÁNYZATA&amp;C2015.ÉVI KÖLTSÉGVETÉS
KORMÁNYZATI FUNKCIÓK
 KIADÁSOK&amp;R4.b. melléklet Magyarpolány Község Önkormányat Képviselő-testületének
5/2016. (V. 31.) önkormányzati rendeletéhez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Layout" workbookViewId="0" topLeftCell="A2">
      <selection activeCell="E4" sqref="E4"/>
    </sheetView>
  </sheetViews>
  <sheetFormatPr defaultColWidth="9.00390625" defaultRowHeight="12.75"/>
  <cols>
    <col min="1" max="1" width="9.125" style="118" customWidth="1"/>
    <col min="2" max="2" width="42.125" style="118" customWidth="1"/>
    <col min="3" max="3" width="12.625" style="125" bestFit="1" customWidth="1"/>
    <col min="4" max="16384" width="9.125" style="118" customWidth="1"/>
  </cols>
  <sheetData>
    <row r="1" spans="3:5" ht="15">
      <c r="C1" s="791"/>
      <c r="D1" s="791"/>
      <c r="E1" s="791"/>
    </row>
    <row r="2" spans="3:5" ht="15">
      <c r="C2" s="792" t="s">
        <v>2</v>
      </c>
      <c r="D2" s="792"/>
      <c r="E2" s="792"/>
    </row>
    <row r="3" spans="1:5" ht="31.5" customHeight="1">
      <c r="A3" s="119"/>
      <c r="B3" s="272" t="s">
        <v>3</v>
      </c>
      <c r="C3" s="273" t="s">
        <v>168</v>
      </c>
      <c r="D3" s="272" t="s">
        <v>5</v>
      </c>
      <c r="E3" s="272" t="s">
        <v>6</v>
      </c>
    </row>
    <row r="4" spans="1:5" ht="31.5" customHeight="1">
      <c r="A4" s="120">
        <v>1</v>
      </c>
      <c r="B4" s="120" t="s">
        <v>767</v>
      </c>
      <c r="C4" s="121">
        <f>SUM(C8-C5)</f>
        <v>71684</v>
      </c>
      <c r="D4" s="274">
        <f>E4-C4</f>
        <v>-49074</v>
      </c>
      <c r="E4" s="274">
        <v>22610</v>
      </c>
    </row>
    <row r="5" spans="1:5" ht="31.5" customHeight="1">
      <c r="A5" s="120">
        <v>2</v>
      </c>
      <c r="B5" s="120" t="s">
        <v>768</v>
      </c>
      <c r="C5" s="121">
        <v>700</v>
      </c>
      <c r="D5" s="274"/>
      <c r="E5" s="274">
        <f>E6+E7</f>
        <v>868</v>
      </c>
    </row>
    <row r="6" spans="1:5" ht="31.5" customHeight="1">
      <c r="A6" s="120">
        <v>3</v>
      </c>
      <c r="B6" s="503" t="s">
        <v>1090</v>
      </c>
      <c r="C6" s="121"/>
      <c r="D6" s="274">
        <v>168</v>
      </c>
      <c r="E6" s="274">
        <f>SUM(C6:D6)</f>
        <v>168</v>
      </c>
    </row>
    <row r="7" spans="1:5" ht="31.5" customHeight="1">
      <c r="A7" s="120">
        <v>4</v>
      </c>
      <c r="B7" s="122" t="s">
        <v>769</v>
      </c>
      <c r="C7" s="123">
        <v>700</v>
      </c>
      <c r="D7" s="274"/>
      <c r="E7" s="274">
        <v>700</v>
      </c>
    </row>
    <row r="8" spans="1:5" s="124" customFormat="1" ht="31.5" customHeight="1">
      <c r="A8" s="120">
        <v>5</v>
      </c>
      <c r="B8" s="120" t="s">
        <v>770</v>
      </c>
      <c r="C8" s="121">
        <v>72384</v>
      </c>
      <c r="D8" s="275">
        <f>SUM(D4:D7)</f>
        <v>-48906</v>
      </c>
      <c r="E8" s="275">
        <f>SUM(C8:D8)</f>
        <v>23478</v>
      </c>
    </row>
  </sheetData>
  <sheetProtection/>
  <mergeCells count="2">
    <mergeCell ref="C1:E1"/>
    <mergeCell ref="C2:E2"/>
  </mergeCells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TARTALÉK&amp;R5. melléklet
Magyarpolány Község Önkormányat
Képviselő-testületének
5/2016. (V. 31.)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0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9.125" style="126" customWidth="1"/>
    <col min="2" max="2" width="47.00390625" style="138" customWidth="1"/>
    <col min="3" max="3" width="9.125" style="127" hidden="1" customWidth="1"/>
    <col min="4" max="4" width="28.875" style="127" hidden="1" customWidth="1"/>
    <col min="5" max="5" width="18.375" style="127" customWidth="1"/>
    <col min="6" max="6" width="19.75390625" style="127" customWidth="1"/>
    <col min="7" max="7" width="17.00390625" style="127" customWidth="1"/>
    <col min="8" max="16384" width="9.125" style="127" customWidth="1"/>
  </cols>
  <sheetData>
    <row r="1" ht="18.75">
      <c r="G1" s="292"/>
    </row>
    <row r="2" ht="19.5" thickBot="1">
      <c r="G2" s="128" t="s">
        <v>2</v>
      </c>
    </row>
    <row r="3" spans="1:7" s="126" customFormat="1" ht="18.75">
      <c r="A3" s="504"/>
      <c r="B3" s="505" t="s">
        <v>3</v>
      </c>
      <c r="C3" s="505"/>
      <c r="D3" s="505"/>
      <c r="E3" s="505" t="s">
        <v>168</v>
      </c>
      <c r="F3" s="505" t="s">
        <v>5</v>
      </c>
      <c r="G3" s="506" t="s">
        <v>6</v>
      </c>
    </row>
    <row r="4" spans="1:7" s="132" customFormat="1" ht="15.75">
      <c r="A4" s="507">
        <v>1</v>
      </c>
      <c r="B4" s="130" t="s">
        <v>718</v>
      </c>
      <c r="C4" s="130"/>
      <c r="D4" s="130"/>
      <c r="E4" s="131" t="s">
        <v>771</v>
      </c>
      <c r="F4" s="131" t="s">
        <v>772</v>
      </c>
      <c r="G4" s="508" t="s">
        <v>773</v>
      </c>
    </row>
    <row r="5" spans="1:7" s="132" customFormat="1" ht="30.75" customHeight="1">
      <c r="A5" s="507">
        <v>2</v>
      </c>
      <c r="B5" s="133" t="s">
        <v>774</v>
      </c>
      <c r="C5" s="130"/>
      <c r="D5" s="130"/>
      <c r="E5" s="131"/>
      <c r="F5" s="509">
        <v>23899</v>
      </c>
      <c r="G5" s="510">
        <v>2015</v>
      </c>
    </row>
    <row r="6" spans="1:7" s="132" customFormat="1" ht="30.75" customHeight="1">
      <c r="A6" s="507">
        <v>3</v>
      </c>
      <c r="B6" s="133" t="s">
        <v>775</v>
      </c>
      <c r="C6" s="133"/>
      <c r="D6" s="133"/>
      <c r="E6" s="134"/>
      <c r="F6" s="511">
        <v>427</v>
      </c>
      <c r="G6" s="510">
        <v>2015</v>
      </c>
    </row>
    <row r="7" spans="1:7" s="132" customFormat="1" ht="30.75" customHeight="1">
      <c r="A7" s="507">
        <v>4</v>
      </c>
      <c r="B7" s="512" t="s">
        <v>776</v>
      </c>
      <c r="C7" s="135"/>
      <c r="D7" s="135"/>
      <c r="E7" s="131"/>
      <c r="F7" s="513">
        <f>SUM(F5:F6)</f>
        <v>24326</v>
      </c>
      <c r="G7" s="510">
        <v>2015</v>
      </c>
    </row>
    <row r="8" spans="1:7" s="132" customFormat="1" ht="30.75" customHeight="1">
      <c r="A8" s="507">
        <v>5</v>
      </c>
      <c r="B8" s="514" t="s">
        <v>1091</v>
      </c>
      <c r="C8" s="135"/>
      <c r="D8" s="135"/>
      <c r="E8" s="344" t="s">
        <v>811</v>
      </c>
      <c r="F8" s="513">
        <v>100</v>
      </c>
      <c r="G8" s="510">
        <v>2015</v>
      </c>
    </row>
    <row r="9" spans="1:7" s="132" customFormat="1" ht="30.75" customHeight="1">
      <c r="A9" s="507">
        <v>6</v>
      </c>
      <c r="B9" s="38" t="s">
        <v>1092</v>
      </c>
      <c r="C9" s="135"/>
      <c r="D9" s="135"/>
      <c r="E9" s="344" t="s">
        <v>803</v>
      </c>
      <c r="F9" s="513">
        <v>2404</v>
      </c>
      <c r="G9" s="510">
        <v>2015</v>
      </c>
    </row>
    <row r="10" spans="1:7" s="132" customFormat="1" ht="30.75" customHeight="1">
      <c r="A10" s="507">
        <v>7</v>
      </c>
      <c r="B10" s="38" t="s">
        <v>1093</v>
      </c>
      <c r="C10" s="135"/>
      <c r="D10" s="135"/>
      <c r="E10" s="344" t="s">
        <v>798</v>
      </c>
      <c r="F10" s="513">
        <v>850</v>
      </c>
      <c r="G10" s="510">
        <v>2015</v>
      </c>
    </row>
    <row r="11" spans="1:7" s="132" customFormat="1" ht="30.75" customHeight="1">
      <c r="A11" s="507">
        <v>8</v>
      </c>
      <c r="B11" s="38" t="s">
        <v>1094</v>
      </c>
      <c r="C11" s="135"/>
      <c r="D11" s="135"/>
      <c r="E11" s="344" t="s">
        <v>790</v>
      </c>
      <c r="F11" s="513">
        <v>553</v>
      </c>
      <c r="G11" s="510">
        <v>2015</v>
      </c>
    </row>
    <row r="12" spans="1:7" s="132" customFormat="1" ht="28.5" customHeight="1">
      <c r="A12" s="507">
        <v>9</v>
      </c>
      <c r="B12" s="38" t="s">
        <v>1095</v>
      </c>
      <c r="C12" s="135"/>
      <c r="D12" s="135"/>
      <c r="E12" s="344" t="s">
        <v>811</v>
      </c>
      <c r="F12" s="513">
        <v>550</v>
      </c>
      <c r="G12" s="510">
        <v>2015</v>
      </c>
    </row>
    <row r="13" spans="1:7" s="132" customFormat="1" ht="28.5" customHeight="1">
      <c r="A13" s="507">
        <v>10</v>
      </c>
      <c r="B13" s="38" t="s">
        <v>1096</v>
      </c>
      <c r="C13" s="135"/>
      <c r="D13" s="135"/>
      <c r="E13" s="344" t="s">
        <v>788</v>
      </c>
      <c r="F13" s="513">
        <v>499</v>
      </c>
      <c r="G13" s="510">
        <v>2015</v>
      </c>
    </row>
    <row r="14" spans="1:7" s="132" customFormat="1" ht="28.5" customHeight="1">
      <c r="A14" s="507">
        <v>11</v>
      </c>
      <c r="B14" s="38" t="s">
        <v>1097</v>
      </c>
      <c r="C14" s="136">
        <v>2822</v>
      </c>
      <c r="D14" s="129"/>
      <c r="E14" s="344" t="s">
        <v>811</v>
      </c>
      <c r="F14" s="513">
        <v>2342</v>
      </c>
      <c r="G14" s="510">
        <v>2015</v>
      </c>
    </row>
    <row r="15" spans="1:7" s="132" customFormat="1" ht="28.5" customHeight="1">
      <c r="A15" s="507">
        <v>12</v>
      </c>
      <c r="B15" s="38" t="s">
        <v>1098</v>
      </c>
      <c r="C15" s="136"/>
      <c r="D15" s="129"/>
      <c r="E15" s="344" t="s">
        <v>811</v>
      </c>
      <c r="F15" s="513">
        <v>63</v>
      </c>
      <c r="G15" s="510">
        <v>2015</v>
      </c>
    </row>
    <row r="16" spans="1:7" s="132" customFormat="1" ht="28.5" customHeight="1" thickBot="1">
      <c r="A16" s="515">
        <v>13</v>
      </c>
      <c r="B16" s="516" t="s">
        <v>1099</v>
      </c>
      <c r="C16" s="517">
        <v>600</v>
      </c>
      <c r="D16" s="518"/>
      <c r="E16" s="519"/>
      <c r="F16" s="520">
        <v>1839</v>
      </c>
      <c r="G16" s="521">
        <v>2015</v>
      </c>
    </row>
    <row r="17" spans="1:7" s="132" customFormat="1" ht="28.5" customHeight="1" thickBot="1">
      <c r="A17" s="522">
        <v>14</v>
      </c>
      <c r="B17" s="523" t="s">
        <v>693</v>
      </c>
      <c r="C17" s="524"/>
      <c r="D17" s="524"/>
      <c r="E17" s="525"/>
      <c r="F17" s="526">
        <f>SUM(F8:F16)</f>
        <v>9200</v>
      </c>
      <c r="G17" s="527">
        <v>2015</v>
      </c>
    </row>
    <row r="18" spans="1:7" s="132" customFormat="1" ht="28.5" customHeight="1">
      <c r="A18" s="528">
        <v>15</v>
      </c>
      <c r="B18" s="529" t="s">
        <v>1100</v>
      </c>
      <c r="C18" s="529"/>
      <c r="D18" s="529"/>
      <c r="E18" s="530" t="s">
        <v>798</v>
      </c>
      <c r="F18" s="531">
        <v>1754</v>
      </c>
      <c r="G18" s="532">
        <v>2015</v>
      </c>
    </row>
    <row r="19" spans="1:7" s="132" customFormat="1" ht="32.25" customHeight="1" thickBot="1">
      <c r="A19" s="515">
        <v>16</v>
      </c>
      <c r="B19" s="518" t="s">
        <v>1101</v>
      </c>
      <c r="C19" s="518"/>
      <c r="D19" s="518"/>
      <c r="E19" s="533" t="s">
        <v>798</v>
      </c>
      <c r="F19" s="534">
        <v>474</v>
      </c>
      <c r="G19" s="535">
        <v>2015</v>
      </c>
    </row>
    <row r="20" spans="1:7" s="132" customFormat="1" ht="32.25" customHeight="1" thickBot="1">
      <c r="A20" s="522">
        <v>17</v>
      </c>
      <c r="B20" s="536" t="s">
        <v>370</v>
      </c>
      <c r="C20" s="536"/>
      <c r="D20" s="536"/>
      <c r="E20" s="537"/>
      <c r="F20" s="538">
        <f>SUM(F18:F19)</f>
        <v>2228</v>
      </c>
      <c r="G20" s="539">
        <v>2015</v>
      </c>
    </row>
    <row r="21" s="132" customFormat="1" ht="32.25" customHeight="1"/>
    <row r="22" s="132" customFormat="1" ht="32.25" customHeight="1"/>
    <row r="23" s="132" customFormat="1" ht="32.25" customHeight="1"/>
    <row r="24" s="132" customFormat="1" ht="32.25" customHeight="1"/>
    <row r="25" spans="1:2" s="132" customFormat="1" ht="15.75">
      <c r="A25" s="137"/>
      <c r="B25" s="139"/>
    </row>
    <row r="26" spans="1:2" s="132" customFormat="1" ht="15.75">
      <c r="A26" s="137"/>
      <c r="B26" s="139"/>
    </row>
    <row r="27" spans="1:2" s="132" customFormat="1" ht="15.75">
      <c r="A27" s="137"/>
      <c r="B27" s="139"/>
    </row>
    <row r="28" spans="1:2" s="132" customFormat="1" ht="15.75">
      <c r="A28" s="137"/>
      <c r="B28" s="139"/>
    </row>
    <row r="29" spans="1:2" s="132" customFormat="1" ht="15.75">
      <c r="A29" s="137"/>
      <c r="B29" s="139"/>
    </row>
    <row r="30" spans="1:2" s="132" customFormat="1" ht="15.75">
      <c r="A30" s="137"/>
      <c r="B30" s="139"/>
    </row>
    <row r="31" spans="1:2" s="132" customFormat="1" ht="15.75">
      <c r="A31" s="137"/>
      <c r="B31" s="139"/>
    </row>
    <row r="32" spans="1:2" s="132" customFormat="1" ht="15.75">
      <c r="A32" s="137"/>
      <c r="B32" s="139"/>
    </row>
    <row r="33" spans="1:2" s="132" customFormat="1" ht="15.75">
      <c r="A33" s="137"/>
      <c r="B33" s="139"/>
    </row>
    <row r="34" spans="1:2" s="132" customFormat="1" ht="15.75">
      <c r="A34" s="137"/>
      <c r="B34" s="139"/>
    </row>
    <row r="35" spans="1:2" s="132" customFormat="1" ht="15.75">
      <c r="A35" s="137"/>
      <c r="B35" s="139"/>
    </row>
    <row r="36" spans="1:2" s="132" customFormat="1" ht="15.75">
      <c r="A36" s="137"/>
      <c r="B36" s="139"/>
    </row>
    <row r="37" spans="1:2" s="132" customFormat="1" ht="15.75">
      <c r="A37" s="137"/>
      <c r="B37" s="139"/>
    </row>
    <row r="38" spans="1:2" s="132" customFormat="1" ht="15.75">
      <c r="A38" s="137"/>
      <c r="B38" s="139"/>
    </row>
    <row r="39" spans="1:2" s="132" customFormat="1" ht="15.75">
      <c r="A39" s="137"/>
      <c r="B39" s="139"/>
    </row>
    <row r="40" spans="1:2" s="132" customFormat="1" ht="15.75">
      <c r="A40" s="137"/>
      <c r="B40" s="139"/>
    </row>
    <row r="41" spans="1:2" s="132" customFormat="1" ht="15.75">
      <c r="A41" s="137"/>
      <c r="B41" s="139"/>
    </row>
    <row r="42" spans="1:2" s="132" customFormat="1" ht="15.75">
      <c r="A42" s="137"/>
      <c r="B42" s="139"/>
    </row>
    <row r="43" spans="1:2" s="132" customFormat="1" ht="15.75">
      <c r="A43" s="137"/>
      <c r="B43" s="139"/>
    </row>
    <row r="44" spans="1:2" s="132" customFormat="1" ht="15.75">
      <c r="A44" s="137"/>
      <c r="B44" s="139"/>
    </row>
    <row r="45" spans="1:2" s="132" customFormat="1" ht="15.75">
      <c r="A45" s="137"/>
      <c r="B45" s="139"/>
    </row>
    <row r="46" spans="1:2" s="132" customFormat="1" ht="15.75">
      <c r="A46" s="137"/>
      <c r="B46" s="139"/>
    </row>
    <row r="47" spans="1:2" s="132" customFormat="1" ht="15.75">
      <c r="A47" s="137"/>
      <c r="B47" s="139"/>
    </row>
    <row r="48" spans="1:2" s="132" customFormat="1" ht="15.75">
      <c r="A48" s="137"/>
      <c r="B48" s="139"/>
    </row>
    <row r="49" spans="1:2" s="132" customFormat="1" ht="15.75">
      <c r="A49" s="137"/>
      <c r="B49" s="139"/>
    </row>
    <row r="50" spans="1:2" s="132" customFormat="1" ht="15.75">
      <c r="A50" s="137"/>
      <c r="B50" s="139"/>
    </row>
    <row r="51" spans="1:2" s="132" customFormat="1" ht="15.75">
      <c r="A51" s="137"/>
      <c r="B51" s="139"/>
    </row>
    <row r="52" spans="1:2" s="132" customFormat="1" ht="15.75">
      <c r="A52" s="137"/>
      <c r="B52" s="139"/>
    </row>
    <row r="53" spans="1:2" s="132" customFormat="1" ht="15.75">
      <c r="A53" s="137"/>
      <c r="B53" s="139"/>
    </row>
    <row r="54" spans="1:2" s="132" customFormat="1" ht="15.75">
      <c r="A54" s="137"/>
      <c r="B54" s="139"/>
    </row>
    <row r="55" spans="1:2" s="132" customFormat="1" ht="15.75">
      <c r="A55" s="137"/>
      <c r="B55" s="139"/>
    </row>
    <row r="56" spans="1:2" s="132" customFormat="1" ht="15.75">
      <c r="A56" s="137"/>
      <c r="B56" s="139"/>
    </row>
    <row r="57" spans="1:2" s="132" customFormat="1" ht="15.75">
      <c r="A57" s="137"/>
      <c r="B57" s="139"/>
    </row>
    <row r="58" spans="1:2" s="132" customFormat="1" ht="15.75">
      <c r="A58" s="137"/>
      <c r="B58" s="139"/>
    </row>
    <row r="59" spans="1:2" s="132" customFormat="1" ht="15.75">
      <c r="A59" s="137"/>
      <c r="B59" s="139"/>
    </row>
    <row r="60" spans="1:2" s="132" customFormat="1" ht="15.75">
      <c r="A60" s="137"/>
      <c r="B60" s="139"/>
    </row>
    <row r="61" spans="1:2" s="132" customFormat="1" ht="15.75">
      <c r="A61" s="137"/>
      <c r="B61" s="139"/>
    </row>
    <row r="62" spans="1:2" s="132" customFormat="1" ht="15.75">
      <c r="A62" s="137"/>
      <c r="B62" s="139"/>
    </row>
    <row r="63" spans="1:2" s="132" customFormat="1" ht="15.75">
      <c r="A63" s="137"/>
      <c r="B63" s="139"/>
    </row>
    <row r="64" spans="1:2" s="132" customFormat="1" ht="15.75">
      <c r="A64" s="137"/>
      <c r="B64" s="139"/>
    </row>
    <row r="65" spans="1:2" s="132" customFormat="1" ht="15.75">
      <c r="A65" s="137"/>
      <c r="B65" s="139"/>
    </row>
    <row r="66" spans="1:2" s="132" customFormat="1" ht="15.75">
      <c r="A66" s="137"/>
      <c r="B66" s="139"/>
    </row>
    <row r="67" spans="1:2" s="132" customFormat="1" ht="15.75">
      <c r="A67" s="137"/>
      <c r="B67" s="139"/>
    </row>
    <row r="68" spans="1:2" s="132" customFormat="1" ht="15.75">
      <c r="A68" s="137"/>
      <c r="B68" s="139"/>
    </row>
    <row r="69" spans="1:2" s="132" customFormat="1" ht="15.75">
      <c r="A69" s="137"/>
      <c r="B69" s="139"/>
    </row>
    <row r="70" spans="1:2" s="132" customFormat="1" ht="15.75">
      <c r="A70" s="137"/>
      <c r="B70" s="139"/>
    </row>
    <row r="71" spans="1:2" s="132" customFormat="1" ht="15.75">
      <c r="A71" s="137"/>
      <c r="B71" s="139"/>
    </row>
    <row r="72" spans="1:2" s="132" customFormat="1" ht="15.75">
      <c r="A72" s="137"/>
      <c r="B72" s="139"/>
    </row>
    <row r="73" spans="1:2" s="132" customFormat="1" ht="15.75">
      <c r="A73" s="137"/>
      <c r="B73" s="139"/>
    </row>
    <row r="74" spans="1:2" s="132" customFormat="1" ht="15.75">
      <c r="A74" s="137"/>
      <c r="B74" s="139"/>
    </row>
    <row r="75" spans="1:2" s="132" customFormat="1" ht="15.75">
      <c r="A75" s="137"/>
      <c r="B75" s="139"/>
    </row>
    <row r="76" spans="1:2" s="132" customFormat="1" ht="15.75">
      <c r="A76" s="137"/>
      <c r="B76" s="139"/>
    </row>
    <row r="77" spans="1:2" s="132" customFormat="1" ht="15.75">
      <c r="A77" s="137"/>
      <c r="B77" s="139"/>
    </row>
    <row r="78" spans="1:2" s="132" customFormat="1" ht="15.75">
      <c r="A78" s="137"/>
      <c r="B78" s="139"/>
    </row>
    <row r="79" spans="1:2" s="132" customFormat="1" ht="15.75">
      <c r="A79" s="137"/>
      <c r="B79" s="139"/>
    </row>
    <row r="80" spans="1:2" s="132" customFormat="1" ht="15.75">
      <c r="A80" s="137"/>
      <c r="B80" s="139"/>
    </row>
    <row r="81" spans="1:2" s="132" customFormat="1" ht="15.75">
      <c r="A81" s="137"/>
      <c r="B81" s="139"/>
    </row>
    <row r="82" spans="1:2" s="132" customFormat="1" ht="15.75">
      <c r="A82" s="137"/>
      <c r="B82" s="139"/>
    </row>
    <row r="83" spans="1:2" s="132" customFormat="1" ht="15.75">
      <c r="A83" s="137"/>
      <c r="B83" s="139"/>
    </row>
    <row r="84" spans="1:2" s="132" customFormat="1" ht="15.75">
      <c r="A84" s="137"/>
      <c r="B84" s="139"/>
    </row>
    <row r="85" spans="1:2" s="132" customFormat="1" ht="15.75">
      <c r="A85" s="137"/>
      <c r="B85" s="139"/>
    </row>
    <row r="86" spans="1:2" s="132" customFormat="1" ht="15.75">
      <c r="A86" s="137"/>
      <c r="B86" s="139"/>
    </row>
    <row r="87" spans="1:2" s="132" customFormat="1" ht="15.75">
      <c r="A87" s="137"/>
      <c r="B87" s="139"/>
    </row>
    <row r="88" spans="1:2" s="132" customFormat="1" ht="15.75">
      <c r="A88" s="137"/>
      <c r="B88" s="139"/>
    </row>
    <row r="89" spans="1:2" s="132" customFormat="1" ht="15.75">
      <c r="A89" s="137"/>
      <c r="B89" s="139"/>
    </row>
    <row r="90" spans="1:2" s="132" customFormat="1" ht="15.75">
      <c r="A90" s="137"/>
      <c r="B90" s="139"/>
    </row>
    <row r="91" spans="1:2" s="132" customFormat="1" ht="15.75">
      <c r="A91" s="137"/>
      <c r="B91" s="139"/>
    </row>
    <row r="92" spans="1:2" s="132" customFormat="1" ht="15.75">
      <c r="A92" s="137"/>
      <c r="B92" s="139"/>
    </row>
    <row r="93" spans="1:2" s="132" customFormat="1" ht="15.75">
      <c r="A93" s="137"/>
      <c r="B93" s="139"/>
    </row>
    <row r="94" spans="1:2" s="132" customFormat="1" ht="15.75">
      <c r="A94" s="137"/>
      <c r="B94" s="139"/>
    </row>
    <row r="95" spans="1:2" s="132" customFormat="1" ht="15.75">
      <c r="A95" s="137"/>
      <c r="B95" s="139"/>
    </row>
    <row r="96" spans="1:2" s="132" customFormat="1" ht="15.75">
      <c r="A96" s="137"/>
      <c r="B96" s="139"/>
    </row>
    <row r="97" spans="1:2" s="132" customFormat="1" ht="15.75">
      <c r="A97" s="137"/>
      <c r="B97" s="139"/>
    </row>
    <row r="98" spans="1:2" s="132" customFormat="1" ht="15.75">
      <c r="A98" s="137"/>
      <c r="B98" s="139"/>
    </row>
    <row r="99" spans="1:2" s="132" customFormat="1" ht="15.75">
      <c r="A99" s="137"/>
      <c r="B99" s="139"/>
    </row>
    <row r="100" spans="1:2" s="132" customFormat="1" ht="15.75">
      <c r="A100" s="137"/>
      <c r="B100" s="139"/>
    </row>
    <row r="101" spans="1:2" s="132" customFormat="1" ht="15.75">
      <c r="A101" s="137"/>
      <c r="B101" s="139"/>
    </row>
    <row r="102" spans="1:2" s="132" customFormat="1" ht="15.75">
      <c r="A102" s="137"/>
      <c r="B102" s="139"/>
    </row>
    <row r="103" spans="1:2" s="132" customFormat="1" ht="15.75">
      <c r="A103" s="137"/>
      <c r="B103" s="139"/>
    </row>
    <row r="104" spans="1:2" s="132" customFormat="1" ht="15.75">
      <c r="A104" s="137"/>
      <c r="B104" s="139"/>
    </row>
    <row r="105" spans="1:2" s="132" customFormat="1" ht="15.75">
      <c r="A105" s="137"/>
      <c r="B105" s="139"/>
    </row>
    <row r="106" spans="1:2" s="132" customFormat="1" ht="15.75">
      <c r="A106" s="137"/>
      <c r="B106" s="139"/>
    </row>
    <row r="107" spans="1:2" s="132" customFormat="1" ht="15.75">
      <c r="A107" s="137"/>
      <c r="B107" s="139"/>
    </row>
    <row r="108" spans="1:2" s="132" customFormat="1" ht="15.75">
      <c r="A108" s="137"/>
      <c r="B108" s="139"/>
    </row>
    <row r="109" spans="1:2" s="132" customFormat="1" ht="15.75">
      <c r="A109" s="137"/>
      <c r="B109" s="139"/>
    </row>
    <row r="110" spans="1:2" s="132" customFormat="1" ht="15.75">
      <c r="A110" s="137"/>
      <c r="B110" s="139"/>
    </row>
    <row r="111" spans="1:2" s="132" customFormat="1" ht="15.75">
      <c r="A111" s="137"/>
      <c r="B111" s="139"/>
    </row>
    <row r="112" spans="1:2" s="132" customFormat="1" ht="15.75">
      <c r="A112" s="137"/>
      <c r="B112" s="139"/>
    </row>
    <row r="113" spans="1:2" s="132" customFormat="1" ht="15.75">
      <c r="A113" s="137"/>
      <c r="B113" s="139"/>
    </row>
    <row r="114" spans="1:2" s="132" customFormat="1" ht="15.75">
      <c r="A114" s="137"/>
      <c r="B114" s="139"/>
    </row>
    <row r="115" spans="1:2" s="132" customFormat="1" ht="15.75">
      <c r="A115" s="137"/>
      <c r="B115" s="139"/>
    </row>
    <row r="116" spans="1:2" s="132" customFormat="1" ht="15.75">
      <c r="A116" s="137"/>
      <c r="B116" s="139"/>
    </row>
    <row r="117" spans="1:2" s="132" customFormat="1" ht="15.75">
      <c r="A117" s="137"/>
      <c r="B117" s="139"/>
    </row>
    <row r="118" spans="1:2" s="132" customFormat="1" ht="15.75">
      <c r="A118" s="137"/>
      <c r="B118" s="139"/>
    </row>
    <row r="119" spans="1:2" s="132" customFormat="1" ht="15.75">
      <c r="A119" s="137"/>
      <c r="B119" s="139"/>
    </row>
    <row r="120" spans="1:2" s="132" customFormat="1" ht="15.75">
      <c r="A120" s="137"/>
      <c r="B120" s="139"/>
    </row>
    <row r="121" spans="1:2" s="132" customFormat="1" ht="15.75">
      <c r="A121" s="137"/>
      <c r="B121" s="139"/>
    </row>
    <row r="122" spans="1:2" s="132" customFormat="1" ht="15.75">
      <c r="A122" s="137"/>
      <c r="B122" s="139"/>
    </row>
    <row r="123" spans="1:2" s="132" customFormat="1" ht="15.75">
      <c r="A123" s="137"/>
      <c r="B123" s="139"/>
    </row>
    <row r="124" spans="1:2" s="132" customFormat="1" ht="15.75">
      <c r="A124" s="137"/>
      <c r="B124" s="139"/>
    </row>
    <row r="125" spans="1:2" s="132" customFormat="1" ht="15.75">
      <c r="A125" s="137"/>
      <c r="B125" s="139"/>
    </row>
    <row r="126" spans="1:2" s="132" customFormat="1" ht="15.75">
      <c r="A126" s="137"/>
      <c r="B126" s="139"/>
    </row>
    <row r="127" spans="1:2" s="132" customFormat="1" ht="15.75">
      <c r="A127" s="137"/>
      <c r="B127" s="139"/>
    </row>
    <row r="128" spans="1:2" s="132" customFormat="1" ht="15.75">
      <c r="A128" s="137"/>
      <c r="B128" s="139"/>
    </row>
    <row r="129" spans="1:2" s="132" customFormat="1" ht="15.75">
      <c r="A129" s="137"/>
      <c r="B129" s="139"/>
    </row>
    <row r="130" spans="1:2" s="132" customFormat="1" ht="15.75">
      <c r="A130" s="137"/>
      <c r="B130" s="139"/>
    </row>
    <row r="131" spans="1:2" s="132" customFormat="1" ht="15.75">
      <c r="A131" s="137"/>
      <c r="B131" s="139"/>
    </row>
    <row r="132" spans="1:2" s="132" customFormat="1" ht="15.75">
      <c r="A132" s="137"/>
      <c r="B132" s="139"/>
    </row>
    <row r="133" spans="1:2" s="132" customFormat="1" ht="15.75">
      <c r="A133" s="137"/>
      <c r="B133" s="139"/>
    </row>
    <row r="134" spans="1:2" s="132" customFormat="1" ht="15.75">
      <c r="A134" s="137"/>
      <c r="B134" s="139"/>
    </row>
    <row r="135" spans="1:2" s="132" customFormat="1" ht="15.75">
      <c r="A135" s="137"/>
      <c r="B135" s="139"/>
    </row>
    <row r="136" spans="1:2" s="132" customFormat="1" ht="15.75">
      <c r="A136" s="137"/>
      <c r="B136" s="139"/>
    </row>
    <row r="137" spans="1:2" s="132" customFormat="1" ht="15.75">
      <c r="A137" s="137"/>
      <c r="B137" s="139"/>
    </row>
    <row r="138" spans="1:2" s="132" customFormat="1" ht="15.75">
      <c r="A138" s="137"/>
      <c r="B138" s="139"/>
    </row>
    <row r="139" spans="1:2" s="132" customFormat="1" ht="15.75">
      <c r="A139" s="137"/>
      <c r="B139" s="139"/>
    </row>
    <row r="140" spans="1:2" s="132" customFormat="1" ht="15.75">
      <c r="A140" s="137"/>
      <c r="B140" s="139"/>
    </row>
    <row r="141" spans="1:2" s="132" customFormat="1" ht="15.75">
      <c r="A141" s="137"/>
      <c r="B141" s="139"/>
    </row>
    <row r="142" spans="1:2" s="132" customFormat="1" ht="15.75">
      <c r="A142" s="137"/>
      <c r="B142" s="139"/>
    </row>
    <row r="143" spans="1:2" s="132" customFormat="1" ht="15.75">
      <c r="A143" s="137"/>
      <c r="B143" s="139"/>
    </row>
    <row r="144" spans="1:2" s="132" customFormat="1" ht="15.75">
      <c r="A144" s="137"/>
      <c r="B144" s="139"/>
    </row>
    <row r="145" spans="1:2" s="132" customFormat="1" ht="15.75">
      <c r="A145" s="137"/>
      <c r="B145" s="139"/>
    </row>
    <row r="146" spans="1:2" s="132" customFormat="1" ht="15.75">
      <c r="A146" s="137"/>
      <c r="B146" s="139"/>
    </row>
    <row r="147" spans="1:2" s="132" customFormat="1" ht="15.75">
      <c r="A147" s="137"/>
      <c r="B147" s="139"/>
    </row>
    <row r="148" spans="1:2" s="132" customFormat="1" ht="15.75">
      <c r="A148" s="137"/>
      <c r="B148" s="139"/>
    </row>
    <row r="149" spans="1:2" s="132" customFormat="1" ht="15.75">
      <c r="A149" s="137"/>
      <c r="B149" s="139"/>
    </row>
    <row r="150" spans="1:2" s="132" customFormat="1" ht="15.75">
      <c r="A150" s="137"/>
      <c r="B150" s="139"/>
    </row>
    <row r="151" spans="1:2" s="132" customFormat="1" ht="15.75">
      <c r="A151" s="137"/>
      <c r="B151" s="139"/>
    </row>
    <row r="152" spans="1:2" s="132" customFormat="1" ht="15.75">
      <c r="A152" s="137"/>
      <c r="B152" s="139"/>
    </row>
    <row r="153" spans="1:2" s="132" customFormat="1" ht="15.75">
      <c r="A153" s="137"/>
      <c r="B153" s="139"/>
    </row>
    <row r="154" spans="1:2" s="132" customFormat="1" ht="15.75">
      <c r="A154" s="137"/>
      <c r="B154" s="139"/>
    </row>
    <row r="155" spans="1:2" s="132" customFormat="1" ht="15.75">
      <c r="A155" s="137"/>
      <c r="B155" s="139"/>
    </row>
    <row r="156" spans="1:2" s="132" customFormat="1" ht="15.75">
      <c r="A156" s="137"/>
      <c r="B156" s="139"/>
    </row>
    <row r="157" spans="1:2" s="132" customFormat="1" ht="15.75">
      <c r="A157" s="137"/>
      <c r="B157" s="139"/>
    </row>
    <row r="158" spans="1:2" s="132" customFormat="1" ht="15.75">
      <c r="A158" s="137"/>
      <c r="B158" s="139"/>
    </row>
    <row r="159" spans="1:2" s="132" customFormat="1" ht="15.75">
      <c r="A159" s="137"/>
      <c r="B159" s="139"/>
    </row>
    <row r="160" spans="1:2" s="132" customFormat="1" ht="15.75">
      <c r="A160" s="137"/>
      <c r="B160" s="139"/>
    </row>
    <row r="161" spans="1:2" s="132" customFormat="1" ht="15.75">
      <c r="A161" s="137"/>
      <c r="B161" s="139"/>
    </row>
    <row r="162" spans="1:2" s="132" customFormat="1" ht="15.75">
      <c r="A162" s="137"/>
      <c r="B162" s="139"/>
    </row>
    <row r="163" spans="1:2" s="132" customFormat="1" ht="15.75">
      <c r="A163" s="137"/>
      <c r="B163" s="139"/>
    </row>
    <row r="164" spans="1:2" s="132" customFormat="1" ht="15.75">
      <c r="A164" s="137"/>
      <c r="B164" s="139"/>
    </row>
    <row r="165" spans="1:2" s="132" customFormat="1" ht="15.75">
      <c r="A165" s="137"/>
      <c r="B165" s="139"/>
    </row>
    <row r="166" spans="1:2" s="132" customFormat="1" ht="15.75">
      <c r="A166" s="137"/>
      <c r="B166" s="139"/>
    </row>
    <row r="167" spans="1:2" s="132" customFormat="1" ht="15.75">
      <c r="A167" s="137"/>
      <c r="B167" s="139"/>
    </row>
    <row r="168" spans="1:2" s="132" customFormat="1" ht="15.75">
      <c r="A168" s="137"/>
      <c r="B168" s="139"/>
    </row>
    <row r="169" spans="1:2" s="132" customFormat="1" ht="15.75">
      <c r="A169" s="137"/>
      <c r="B169" s="139"/>
    </row>
    <row r="170" spans="1:2" s="132" customFormat="1" ht="15.75">
      <c r="A170" s="137"/>
      <c r="B170" s="139"/>
    </row>
    <row r="171" spans="1:2" s="132" customFormat="1" ht="15.75">
      <c r="A171" s="137"/>
      <c r="B171" s="139"/>
    </row>
    <row r="172" spans="1:2" s="132" customFormat="1" ht="15.75">
      <c r="A172" s="137"/>
      <c r="B172" s="139"/>
    </row>
    <row r="173" spans="1:2" s="132" customFormat="1" ht="15.75">
      <c r="A173" s="137"/>
      <c r="B173" s="139"/>
    </row>
    <row r="174" spans="1:2" s="132" customFormat="1" ht="15.75">
      <c r="A174" s="137"/>
      <c r="B174" s="139"/>
    </row>
    <row r="175" spans="1:2" s="132" customFormat="1" ht="15.75">
      <c r="A175" s="137"/>
      <c r="B175" s="139"/>
    </row>
    <row r="176" spans="1:2" s="132" customFormat="1" ht="15.75">
      <c r="A176" s="137"/>
      <c r="B176" s="139"/>
    </row>
    <row r="177" spans="1:2" s="132" customFormat="1" ht="15.75">
      <c r="A177" s="137"/>
      <c r="B177" s="139"/>
    </row>
    <row r="178" spans="1:2" s="132" customFormat="1" ht="15.75">
      <c r="A178" s="137"/>
      <c r="B178" s="139"/>
    </row>
    <row r="179" spans="1:2" s="132" customFormat="1" ht="15.75">
      <c r="A179" s="137"/>
      <c r="B179" s="139"/>
    </row>
    <row r="180" spans="1:2" s="132" customFormat="1" ht="15.75">
      <c r="A180" s="137"/>
      <c r="B180" s="139"/>
    </row>
    <row r="181" spans="1:2" s="132" customFormat="1" ht="15.75">
      <c r="A181" s="137"/>
      <c r="B181" s="139"/>
    </row>
    <row r="182" spans="1:2" s="132" customFormat="1" ht="15.75">
      <c r="A182" s="137"/>
      <c r="B182" s="139"/>
    </row>
    <row r="183" spans="1:2" s="132" customFormat="1" ht="15.75">
      <c r="A183" s="137"/>
      <c r="B183" s="139"/>
    </row>
    <row r="184" spans="1:2" s="132" customFormat="1" ht="15.75">
      <c r="A184" s="137"/>
      <c r="B184" s="139"/>
    </row>
    <row r="185" spans="1:2" s="132" customFormat="1" ht="15.75">
      <c r="A185" s="137"/>
      <c r="B185" s="139"/>
    </row>
    <row r="186" spans="1:2" s="132" customFormat="1" ht="15.75">
      <c r="A186" s="137"/>
      <c r="B186" s="139"/>
    </row>
    <row r="187" spans="1:2" s="132" customFormat="1" ht="15.75">
      <c r="A187" s="137"/>
      <c r="B187" s="139"/>
    </row>
    <row r="188" spans="1:2" s="132" customFormat="1" ht="15.75">
      <c r="A188" s="137"/>
      <c r="B188" s="139"/>
    </row>
    <row r="189" spans="1:2" s="132" customFormat="1" ht="15.75">
      <c r="A189" s="137"/>
      <c r="B189" s="139"/>
    </row>
    <row r="190" spans="1:2" s="132" customFormat="1" ht="15.75">
      <c r="A190" s="137"/>
      <c r="B190" s="139"/>
    </row>
    <row r="191" spans="1:2" s="132" customFormat="1" ht="15.75">
      <c r="A191" s="137"/>
      <c r="B191" s="139"/>
    </row>
    <row r="192" spans="1:2" s="132" customFormat="1" ht="15.75">
      <c r="A192" s="137"/>
      <c r="B192" s="139"/>
    </row>
    <row r="193" spans="1:2" s="132" customFormat="1" ht="15.75">
      <c r="A193" s="137"/>
      <c r="B193" s="139"/>
    </row>
    <row r="194" spans="1:2" s="132" customFormat="1" ht="15.75">
      <c r="A194" s="137"/>
      <c r="B194" s="139"/>
    </row>
    <row r="195" spans="1:2" s="132" customFormat="1" ht="15.75">
      <c r="A195" s="137"/>
      <c r="B195" s="139"/>
    </row>
    <row r="196" spans="1:2" s="132" customFormat="1" ht="15.75">
      <c r="A196" s="137"/>
      <c r="B196" s="139"/>
    </row>
    <row r="197" spans="1:2" s="132" customFormat="1" ht="15.75">
      <c r="A197" s="137"/>
      <c r="B197" s="139"/>
    </row>
    <row r="198" spans="1:2" s="132" customFormat="1" ht="15.75">
      <c r="A198" s="137"/>
      <c r="B198" s="139"/>
    </row>
    <row r="199" spans="1:2" s="132" customFormat="1" ht="15.75">
      <c r="A199" s="137"/>
      <c r="B199" s="139"/>
    </row>
    <row r="200" spans="1:2" s="132" customFormat="1" ht="15.75">
      <c r="A200" s="137"/>
      <c r="B200" s="139"/>
    </row>
    <row r="201" spans="1:2" s="132" customFormat="1" ht="15.75">
      <c r="A201" s="137"/>
      <c r="B201" s="139"/>
    </row>
    <row r="202" spans="1:2" s="132" customFormat="1" ht="15.75">
      <c r="A202" s="137"/>
      <c r="B202" s="139"/>
    </row>
    <row r="203" spans="1:2" s="132" customFormat="1" ht="15.75">
      <c r="A203" s="137"/>
      <c r="B203" s="139"/>
    </row>
    <row r="204" spans="1:2" s="132" customFormat="1" ht="15.75">
      <c r="A204" s="137"/>
      <c r="B204" s="139"/>
    </row>
    <row r="205" spans="1:2" s="132" customFormat="1" ht="15.75">
      <c r="A205" s="137"/>
      <c r="B205" s="139"/>
    </row>
    <row r="206" spans="1:2" s="132" customFormat="1" ht="15.75">
      <c r="A206" s="137"/>
      <c r="B206" s="139"/>
    </row>
    <row r="207" spans="1:2" s="132" customFormat="1" ht="15.75">
      <c r="A207" s="137"/>
      <c r="B207" s="139"/>
    </row>
    <row r="208" spans="1:2" s="132" customFormat="1" ht="15.75">
      <c r="A208" s="137"/>
      <c r="B208" s="139"/>
    </row>
    <row r="209" spans="1:2" s="132" customFormat="1" ht="15.75">
      <c r="A209" s="137"/>
      <c r="B209" s="139"/>
    </row>
    <row r="210" spans="1:2" s="132" customFormat="1" ht="15.75">
      <c r="A210" s="137"/>
      <c r="B210" s="139"/>
    </row>
    <row r="211" spans="1:2" s="132" customFormat="1" ht="15.75">
      <c r="A211" s="137"/>
      <c r="B211" s="139"/>
    </row>
    <row r="212" spans="1:2" s="132" customFormat="1" ht="15.75">
      <c r="A212" s="137"/>
      <c r="B212" s="139"/>
    </row>
    <row r="213" spans="1:2" s="132" customFormat="1" ht="15.75">
      <c r="A213" s="137"/>
      <c r="B213" s="139"/>
    </row>
    <row r="214" spans="1:2" s="132" customFormat="1" ht="15.75">
      <c r="A214" s="137"/>
      <c r="B214" s="139"/>
    </row>
    <row r="215" spans="1:2" s="132" customFormat="1" ht="15.75">
      <c r="A215" s="137"/>
      <c r="B215" s="139"/>
    </row>
    <row r="216" spans="1:2" s="132" customFormat="1" ht="15.75">
      <c r="A216" s="137"/>
      <c r="B216" s="139"/>
    </row>
    <row r="217" spans="1:2" s="132" customFormat="1" ht="15.75">
      <c r="A217" s="137"/>
      <c r="B217" s="139"/>
    </row>
    <row r="218" spans="1:2" s="132" customFormat="1" ht="15.75">
      <c r="A218" s="137"/>
      <c r="B218" s="139"/>
    </row>
    <row r="219" spans="1:2" s="132" customFormat="1" ht="15.75">
      <c r="A219" s="137"/>
      <c r="B219" s="139"/>
    </row>
    <row r="220" spans="1:2" s="132" customFormat="1" ht="15.75">
      <c r="A220" s="137"/>
      <c r="B220" s="139"/>
    </row>
    <row r="221" spans="1:2" s="132" customFormat="1" ht="15.75">
      <c r="A221" s="137"/>
      <c r="B221" s="139"/>
    </row>
    <row r="222" spans="1:2" s="132" customFormat="1" ht="15.75">
      <c r="A222" s="137"/>
      <c r="B222" s="139"/>
    </row>
    <row r="223" spans="1:2" s="132" customFormat="1" ht="15.75">
      <c r="A223" s="137"/>
      <c r="B223" s="139"/>
    </row>
    <row r="224" spans="1:2" s="132" customFormat="1" ht="15.75">
      <c r="A224" s="137"/>
      <c r="B224" s="139"/>
    </row>
    <row r="225" spans="1:2" s="132" customFormat="1" ht="15.75">
      <c r="A225" s="137"/>
      <c r="B225" s="139"/>
    </row>
    <row r="226" spans="1:2" s="132" customFormat="1" ht="15.75">
      <c r="A226" s="137"/>
      <c r="B226" s="139"/>
    </row>
    <row r="227" spans="1:2" s="132" customFormat="1" ht="15.75">
      <c r="A227" s="137"/>
      <c r="B227" s="139"/>
    </row>
    <row r="228" spans="1:2" s="132" customFormat="1" ht="15.75">
      <c r="A228" s="137"/>
      <c r="B228" s="139"/>
    </row>
    <row r="229" spans="1:2" s="132" customFormat="1" ht="15.75">
      <c r="A229" s="137"/>
      <c r="B229" s="139"/>
    </row>
    <row r="230" spans="1:2" s="132" customFormat="1" ht="15.75">
      <c r="A230" s="137"/>
      <c r="B230" s="139"/>
    </row>
    <row r="231" spans="1:2" s="132" customFormat="1" ht="15.75">
      <c r="A231" s="137"/>
      <c r="B231" s="139"/>
    </row>
    <row r="232" spans="1:2" s="132" customFormat="1" ht="15.75">
      <c r="A232" s="137"/>
      <c r="B232" s="139"/>
    </row>
    <row r="233" spans="1:2" s="132" customFormat="1" ht="15.75">
      <c r="A233" s="137"/>
      <c r="B233" s="139"/>
    </row>
    <row r="234" spans="1:2" s="132" customFormat="1" ht="15.75">
      <c r="A234" s="137"/>
      <c r="B234" s="139"/>
    </row>
    <row r="235" spans="1:2" s="132" customFormat="1" ht="15.75">
      <c r="A235" s="137"/>
      <c r="B235" s="139"/>
    </row>
    <row r="236" spans="1:2" s="132" customFormat="1" ht="15.75">
      <c r="A236" s="137"/>
      <c r="B236" s="139"/>
    </row>
    <row r="237" spans="1:2" s="132" customFormat="1" ht="15.75">
      <c r="A237" s="137"/>
      <c r="B237" s="139"/>
    </row>
    <row r="238" spans="1:2" s="132" customFormat="1" ht="15.75">
      <c r="A238" s="137"/>
      <c r="B238" s="139"/>
    </row>
    <row r="239" spans="1:2" s="132" customFormat="1" ht="15.75">
      <c r="A239" s="137"/>
      <c r="B239" s="139"/>
    </row>
    <row r="240" spans="1:2" s="132" customFormat="1" ht="15.75">
      <c r="A240" s="137"/>
      <c r="B240" s="139"/>
    </row>
    <row r="241" spans="1:2" s="132" customFormat="1" ht="15.75">
      <c r="A241" s="137"/>
      <c r="B241" s="139"/>
    </row>
    <row r="242" spans="1:2" s="132" customFormat="1" ht="15.75">
      <c r="A242" s="137"/>
      <c r="B242" s="139"/>
    </row>
    <row r="243" spans="1:2" s="132" customFormat="1" ht="15.75">
      <c r="A243" s="137"/>
      <c r="B243" s="139"/>
    </row>
    <row r="244" spans="1:2" s="132" customFormat="1" ht="15.75">
      <c r="A244" s="137"/>
      <c r="B244" s="139"/>
    </row>
    <row r="245" spans="1:2" s="132" customFormat="1" ht="15.75">
      <c r="A245" s="137"/>
      <c r="B245" s="139"/>
    </row>
    <row r="246" spans="1:2" s="132" customFormat="1" ht="15.75">
      <c r="A246" s="137"/>
      <c r="B246" s="139"/>
    </row>
    <row r="247" spans="1:2" s="132" customFormat="1" ht="15.75">
      <c r="A247" s="137"/>
      <c r="B247" s="139"/>
    </row>
    <row r="248" spans="1:2" s="132" customFormat="1" ht="15.75">
      <c r="A248" s="137"/>
      <c r="B248" s="139"/>
    </row>
    <row r="249" spans="1:2" s="132" customFormat="1" ht="15.75">
      <c r="A249" s="137"/>
      <c r="B249" s="139"/>
    </row>
    <row r="250" spans="1:2" s="132" customFormat="1" ht="15.75">
      <c r="A250" s="137"/>
      <c r="B250" s="139"/>
    </row>
    <row r="251" spans="1:2" s="132" customFormat="1" ht="15.75">
      <c r="A251" s="137"/>
      <c r="B251" s="139"/>
    </row>
    <row r="252" spans="1:2" s="132" customFormat="1" ht="15.75">
      <c r="A252" s="137"/>
      <c r="B252" s="139"/>
    </row>
    <row r="253" spans="1:2" s="132" customFormat="1" ht="15.75">
      <c r="A253" s="137"/>
      <c r="B253" s="139"/>
    </row>
    <row r="254" spans="1:2" s="132" customFormat="1" ht="15.75">
      <c r="A254" s="137"/>
      <c r="B254" s="139"/>
    </row>
    <row r="255" spans="1:2" s="132" customFormat="1" ht="15.75">
      <c r="A255" s="137"/>
      <c r="B255" s="139"/>
    </row>
    <row r="256" spans="1:2" s="132" customFormat="1" ht="15.75">
      <c r="A256" s="137"/>
      <c r="B256" s="139"/>
    </row>
    <row r="257" spans="1:2" s="132" customFormat="1" ht="15.75">
      <c r="A257" s="137"/>
      <c r="B257" s="139"/>
    </row>
    <row r="258" spans="1:2" s="132" customFormat="1" ht="15.75">
      <c r="A258" s="137"/>
      <c r="B258" s="139"/>
    </row>
    <row r="259" spans="1:2" s="132" customFormat="1" ht="15.75">
      <c r="A259" s="137"/>
      <c r="B259" s="139"/>
    </row>
    <row r="260" spans="1:2" s="132" customFormat="1" ht="15.75">
      <c r="A260" s="137"/>
      <c r="B260" s="139"/>
    </row>
    <row r="261" spans="1:2" s="132" customFormat="1" ht="15.75">
      <c r="A261" s="137"/>
      <c r="B261" s="139"/>
    </row>
    <row r="262" spans="1:2" s="132" customFormat="1" ht="15.75">
      <c r="A262" s="137"/>
      <c r="B262" s="139"/>
    </row>
    <row r="263" spans="1:2" s="132" customFormat="1" ht="15.75">
      <c r="A263" s="137"/>
      <c r="B263" s="139"/>
    </row>
    <row r="264" spans="1:2" s="132" customFormat="1" ht="15.75">
      <c r="A264" s="137"/>
      <c r="B264" s="139"/>
    </row>
    <row r="265" spans="1:2" s="132" customFormat="1" ht="15.75">
      <c r="A265" s="137"/>
      <c r="B265" s="139"/>
    </row>
    <row r="266" spans="1:2" s="132" customFormat="1" ht="15.75">
      <c r="A266" s="137"/>
      <c r="B266" s="139"/>
    </row>
    <row r="267" spans="1:2" s="132" customFormat="1" ht="15.75">
      <c r="A267" s="137"/>
      <c r="B267" s="139"/>
    </row>
    <row r="268" spans="1:2" s="132" customFormat="1" ht="15.75">
      <c r="A268" s="137"/>
      <c r="B268" s="139"/>
    </row>
    <row r="269" spans="1:2" s="132" customFormat="1" ht="15.75">
      <c r="A269" s="137"/>
      <c r="B269" s="139"/>
    </row>
    <row r="270" spans="1:2" s="132" customFormat="1" ht="15.75">
      <c r="A270" s="137"/>
      <c r="B270" s="139"/>
    </row>
    <row r="271" spans="1:2" s="132" customFormat="1" ht="15.75">
      <c r="A271" s="137"/>
      <c r="B271" s="139"/>
    </row>
    <row r="272" spans="1:2" s="132" customFormat="1" ht="15.75">
      <c r="A272" s="137"/>
      <c r="B272" s="139"/>
    </row>
    <row r="273" spans="1:2" s="132" customFormat="1" ht="15.75">
      <c r="A273" s="137"/>
      <c r="B273" s="139"/>
    </row>
    <row r="274" spans="1:2" s="132" customFormat="1" ht="15.75">
      <c r="A274" s="137"/>
      <c r="B274" s="139"/>
    </row>
    <row r="275" spans="1:2" s="132" customFormat="1" ht="15.75">
      <c r="A275" s="137"/>
      <c r="B275" s="139"/>
    </row>
    <row r="276" spans="1:2" s="132" customFormat="1" ht="15.75">
      <c r="A276" s="137"/>
      <c r="B276" s="139"/>
    </row>
    <row r="277" spans="1:2" s="132" customFormat="1" ht="15.75">
      <c r="A277" s="137"/>
      <c r="B277" s="139"/>
    </row>
    <row r="278" spans="1:2" s="132" customFormat="1" ht="15.75">
      <c r="A278" s="137"/>
      <c r="B278" s="139"/>
    </row>
    <row r="279" spans="1:2" s="132" customFormat="1" ht="15.75">
      <c r="A279" s="137"/>
      <c r="B279" s="139"/>
    </row>
    <row r="280" spans="1:2" s="132" customFormat="1" ht="15.75">
      <c r="A280" s="137"/>
      <c r="B280" s="139"/>
    </row>
    <row r="281" spans="1:2" s="132" customFormat="1" ht="15.75">
      <c r="A281" s="137"/>
      <c r="B281" s="139"/>
    </row>
    <row r="282" spans="1:2" s="132" customFormat="1" ht="15.75">
      <c r="A282" s="137"/>
      <c r="B282" s="139"/>
    </row>
    <row r="283" spans="1:2" s="132" customFormat="1" ht="15.75">
      <c r="A283" s="137"/>
      <c r="B283" s="139"/>
    </row>
    <row r="284" spans="1:2" s="132" customFormat="1" ht="15.75">
      <c r="A284" s="137"/>
      <c r="B284" s="139"/>
    </row>
    <row r="285" spans="1:2" s="132" customFormat="1" ht="15.75">
      <c r="A285" s="137"/>
      <c r="B285" s="139"/>
    </row>
    <row r="286" spans="1:2" s="132" customFormat="1" ht="15.75">
      <c r="A286" s="137"/>
      <c r="B286" s="139"/>
    </row>
    <row r="287" spans="1:2" s="132" customFormat="1" ht="15.75">
      <c r="A287" s="137"/>
      <c r="B287" s="139"/>
    </row>
    <row r="288" spans="1:2" s="132" customFormat="1" ht="15.75">
      <c r="A288" s="137"/>
      <c r="B288" s="139"/>
    </row>
    <row r="289" spans="1:2" s="132" customFormat="1" ht="15.75">
      <c r="A289" s="137"/>
      <c r="B289" s="139"/>
    </row>
    <row r="290" spans="1:2" s="132" customFormat="1" ht="15.75">
      <c r="A290" s="137"/>
      <c r="B290" s="139"/>
    </row>
    <row r="291" spans="1:2" s="132" customFormat="1" ht="15.75">
      <c r="A291" s="137"/>
      <c r="B291" s="139"/>
    </row>
    <row r="292" spans="1:2" s="132" customFormat="1" ht="15.75">
      <c r="A292" s="137"/>
      <c r="B292" s="139"/>
    </row>
    <row r="293" spans="1:2" s="132" customFormat="1" ht="15.75">
      <c r="A293" s="137"/>
      <c r="B293" s="139"/>
    </row>
    <row r="294" spans="1:2" s="132" customFormat="1" ht="15.75">
      <c r="A294" s="137"/>
      <c r="B294" s="139"/>
    </row>
    <row r="295" spans="1:2" s="132" customFormat="1" ht="15.75">
      <c r="A295" s="137"/>
      <c r="B295" s="139"/>
    </row>
    <row r="296" spans="1:2" s="132" customFormat="1" ht="15.75">
      <c r="A296" s="137"/>
      <c r="B296" s="139"/>
    </row>
    <row r="297" spans="1:2" s="132" customFormat="1" ht="15.75">
      <c r="A297" s="137"/>
      <c r="B297" s="139"/>
    </row>
    <row r="298" spans="1:2" s="132" customFormat="1" ht="15.75">
      <c r="A298" s="137"/>
      <c r="B298" s="139"/>
    </row>
    <row r="299" spans="1:2" s="132" customFormat="1" ht="15.75">
      <c r="A299" s="137"/>
      <c r="B299" s="139"/>
    </row>
    <row r="300" spans="1:2" s="132" customFormat="1" ht="15.75">
      <c r="A300" s="137"/>
      <c r="B300" s="139"/>
    </row>
    <row r="301" spans="1:2" s="132" customFormat="1" ht="15.75">
      <c r="A301" s="137"/>
      <c r="B301" s="139"/>
    </row>
    <row r="302" spans="1:2" s="132" customFormat="1" ht="15.75">
      <c r="A302" s="137"/>
      <c r="B302" s="139"/>
    </row>
    <row r="303" spans="1:2" s="132" customFormat="1" ht="15.75">
      <c r="A303" s="137"/>
      <c r="B303" s="139"/>
    </row>
    <row r="304" spans="1:2" s="132" customFormat="1" ht="15.75">
      <c r="A304" s="137"/>
      <c r="B304" s="139"/>
    </row>
    <row r="305" spans="1:2" s="132" customFormat="1" ht="15.75">
      <c r="A305" s="137"/>
      <c r="B305" s="139"/>
    </row>
    <row r="306" spans="1:2" s="132" customFormat="1" ht="15.75">
      <c r="A306" s="137"/>
      <c r="B306" s="139"/>
    </row>
    <row r="307" spans="1:2" s="132" customFormat="1" ht="15.75">
      <c r="A307" s="137"/>
      <c r="B307" s="139"/>
    </row>
    <row r="308" spans="1:2" s="132" customFormat="1" ht="15.75">
      <c r="A308" s="137"/>
      <c r="B308" s="139"/>
    </row>
    <row r="309" spans="1:2" s="132" customFormat="1" ht="15.75">
      <c r="A309" s="137"/>
      <c r="B309" s="139"/>
    </row>
    <row r="310" spans="1:2" s="132" customFormat="1" ht="15.75">
      <c r="A310" s="137"/>
      <c r="B310" s="139"/>
    </row>
    <row r="311" spans="1:2" s="132" customFormat="1" ht="15.75">
      <c r="A311" s="137"/>
      <c r="B311" s="139"/>
    </row>
    <row r="312" spans="1:2" s="132" customFormat="1" ht="15.75">
      <c r="A312" s="137"/>
      <c r="B312" s="139"/>
    </row>
    <row r="313" spans="1:2" s="132" customFormat="1" ht="15.75">
      <c r="A313" s="137"/>
      <c r="B313" s="139"/>
    </row>
    <row r="314" spans="1:2" s="132" customFormat="1" ht="15.75">
      <c r="A314" s="137"/>
      <c r="B314" s="139"/>
    </row>
    <row r="315" spans="1:2" s="132" customFormat="1" ht="15.75">
      <c r="A315" s="137"/>
      <c r="B315" s="139"/>
    </row>
    <row r="316" spans="1:2" s="132" customFormat="1" ht="15.75">
      <c r="A316" s="137"/>
      <c r="B316" s="139"/>
    </row>
    <row r="317" spans="1:2" s="132" customFormat="1" ht="15.75">
      <c r="A317" s="137"/>
      <c r="B317" s="139"/>
    </row>
    <row r="318" spans="1:2" s="132" customFormat="1" ht="15.75">
      <c r="A318" s="137"/>
      <c r="B318" s="139"/>
    </row>
    <row r="319" spans="1:2" s="132" customFormat="1" ht="15.75">
      <c r="A319" s="137"/>
      <c r="B319" s="139"/>
    </row>
    <row r="320" spans="1:2" s="132" customFormat="1" ht="15.75">
      <c r="A320" s="137"/>
      <c r="B320" s="139"/>
    </row>
    <row r="321" spans="1:2" s="132" customFormat="1" ht="15.75">
      <c r="A321" s="137"/>
      <c r="B321" s="139"/>
    </row>
    <row r="322" spans="1:2" s="132" customFormat="1" ht="15.75">
      <c r="A322" s="137"/>
      <c r="B322" s="139"/>
    </row>
    <row r="323" spans="1:2" s="132" customFormat="1" ht="15.75">
      <c r="A323" s="137"/>
      <c r="B323" s="139"/>
    </row>
    <row r="324" spans="1:2" s="132" customFormat="1" ht="15.75">
      <c r="A324" s="137"/>
      <c r="B324" s="139"/>
    </row>
    <row r="325" spans="1:2" s="132" customFormat="1" ht="15.75">
      <c r="A325" s="137"/>
      <c r="B325" s="139"/>
    </row>
    <row r="326" spans="1:2" s="132" customFormat="1" ht="15.75">
      <c r="A326" s="137"/>
      <c r="B326" s="139"/>
    </row>
    <row r="327" spans="1:2" s="132" customFormat="1" ht="15.75">
      <c r="A327" s="137"/>
      <c r="B327" s="139"/>
    </row>
    <row r="328" spans="1:2" s="132" customFormat="1" ht="15.75">
      <c r="A328" s="137"/>
      <c r="B328" s="139"/>
    </row>
    <row r="329" spans="1:2" s="132" customFormat="1" ht="15.75">
      <c r="A329" s="137"/>
      <c r="B329" s="139"/>
    </row>
    <row r="330" spans="1:2" s="132" customFormat="1" ht="15.75">
      <c r="A330" s="137"/>
      <c r="B330" s="139"/>
    </row>
    <row r="331" spans="1:2" s="132" customFormat="1" ht="15.75">
      <c r="A331" s="137"/>
      <c r="B331" s="139"/>
    </row>
    <row r="332" spans="1:2" s="132" customFormat="1" ht="15.75">
      <c r="A332" s="137"/>
      <c r="B332" s="139"/>
    </row>
    <row r="333" spans="1:2" s="132" customFormat="1" ht="15.75">
      <c r="A333" s="137"/>
      <c r="B333" s="139"/>
    </row>
    <row r="334" spans="1:2" s="132" customFormat="1" ht="15.75">
      <c r="A334" s="137"/>
      <c r="B334" s="139"/>
    </row>
    <row r="335" spans="1:2" s="132" customFormat="1" ht="15.75">
      <c r="A335" s="137"/>
      <c r="B335" s="139"/>
    </row>
    <row r="336" spans="1:2" s="132" customFormat="1" ht="15.75">
      <c r="A336" s="137"/>
      <c r="B336" s="139"/>
    </row>
    <row r="337" spans="1:2" s="132" customFormat="1" ht="15.75">
      <c r="A337" s="137"/>
      <c r="B337" s="139"/>
    </row>
    <row r="338" spans="1:2" s="132" customFormat="1" ht="15.75">
      <c r="A338" s="137"/>
      <c r="B338" s="139"/>
    </row>
    <row r="339" spans="1:2" s="132" customFormat="1" ht="15.75">
      <c r="A339" s="137"/>
      <c r="B339" s="139"/>
    </row>
    <row r="340" spans="1:2" s="132" customFormat="1" ht="15.75">
      <c r="A340" s="137"/>
      <c r="B340" s="139"/>
    </row>
    <row r="341" spans="1:2" s="132" customFormat="1" ht="15.75">
      <c r="A341" s="137"/>
      <c r="B341" s="139"/>
    </row>
    <row r="342" spans="1:2" s="132" customFormat="1" ht="15.75">
      <c r="A342" s="137"/>
      <c r="B342" s="139"/>
    </row>
    <row r="343" spans="1:2" s="132" customFormat="1" ht="15.75">
      <c r="A343" s="137"/>
      <c r="B343" s="139"/>
    </row>
    <row r="344" spans="1:2" s="132" customFormat="1" ht="15.75">
      <c r="A344" s="137"/>
      <c r="B344" s="139"/>
    </row>
    <row r="345" spans="1:2" s="132" customFormat="1" ht="15.75">
      <c r="A345" s="137"/>
      <c r="B345" s="139"/>
    </row>
    <row r="346" spans="1:2" s="132" customFormat="1" ht="15.75">
      <c r="A346" s="137"/>
      <c r="B346" s="139"/>
    </row>
    <row r="347" spans="1:2" s="132" customFormat="1" ht="15.75">
      <c r="A347" s="137"/>
      <c r="B347" s="139"/>
    </row>
    <row r="348" spans="1:2" s="132" customFormat="1" ht="15.75">
      <c r="A348" s="137"/>
      <c r="B348" s="139"/>
    </row>
    <row r="349" spans="1:2" s="132" customFormat="1" ht="15.75">
      <c r="A349" s="137"/>
      <c r="B349" s="139"/>
    </row>
    <row r="350" spans="1:2" s="132" customFormat="1" ht="15.75">
      <c r="A350" s="137"/>
      <c r="B350" s="139"/>
    </row>
    <row r="351" spans="1:2" s="132" customFormat="1" ht="15.75">
      <c r="A351" s="137"/>
      <c r="B351" s="139"/>
    </row>
    <row r="352" spans="1:2" s="132" customFormat="1" ht="15.75">
      <c r="A352" s="137"/>
      <c r="B352" s="139"/>
    </row>
    <row r="353" spans="1:2" s="132" customFormat="1" ht="15.75">
      <c r="A353" s="137"/>
      <c r="B353" s="139"/>
    </row>
    <row r="354" spans="1:2" s="132" customFormat="1" ht="15.75">
      <c r="A354" s="137"/>
      <c r="B354" s="139"/>
    </row>
    <row r="355" spans="1:2" s="132" customFormat="1" ht="15.75">
      <c r="A355" s="137"/>
      <c r="B355" s="139"/>
    </row>
    <row r="356" spans="1:2" s="132" customFormat="1" ht="15.75">
      <c r="A356" s="137"/>
      <c r="B356" s="139"/>
    </row>
    <row r="357" spans="1:2" s="132" customFormat="1" ht="15.75">
      <c r="A357" s="137"/>
      <c r="B357" s="139"/>
    </row>
    <row r="358" spans="1:2" s="132" customFormat="1" ht="15.75">
      <c r="A358" s="137"/>
      <c r="B358" s="139"/>
    </row>
    <row r="359" spans="1:2" s="132" customFormat="1" ht="15.75">
      <c r="A359" s="137"/>
      <c r="B359" s="139"/>
    </row>
    <row r="360" spans="1:2" s="132" customFormat="1" ht="15.75">
      <c r="A360" s="137"/>
      <c r="B360" s="139"/>
    </row>
    <row r="361" spans="1:2" s="132" customFormat="1" ht="15.75">
      <c r="A361" s="137"/>
      <c r="B361" s="139"/>
    </row>
    <row r="362" spans="1:2" s="132" customFormat="1" ht="15.75">
      <c r="A362" s="137"/>
      <c r="B362" s="139"/>
    </row>
    <row r="363" spans="1:2" s="132" customFormat="1" ht="15.75">
      <c r="A363" s="137"/>
      <c r="B363" s="139"/>
    </row>
    <row r="364" spans="1:2" s="132" customFormat="1" ht="15.75">
      <c r="A364" s="137"/>
      <c r="B364" s="139"/>
    </row>
    <row r="365" spans="1:2" s="132" customFormat="1" ht="15.75">
      <c r="A365" s="137"/>
      <c r="B365" s="139"/>
    </row>
    <row r="366" spans="1:2" s="132" customFormat="1" ht="15.75">
      <c r="A366" s="137"/>
      <c r="B366" s="139"/>
    </row>
    <row r="367" spans="1:2" s="132" customFormat="1" ht="15.75">
      <c r="A367" s="137"/>
      <c r="B367" s="139"/>
    </row>
    <row r="368" spans="1:2" s="132" customFormat="1" ht="15.75">
      <c r="A368" s="137"/>
      <c r="B368" s="139"/>
    </row>
    <row r="369" spans="1:2" s="132" customFormat="1" ht="15.75">
      <c r="A369" s="137"/>
      <c r="B369" s="139"/>
    </row>
    <row r="370" spans="1:2" s="132" customFormat="1" ht="15.75">
      <c r="A370" s="137"/>
      <c r="B370" s="139"/>
    </row>
    <row r="371" spans="1:2" s="132" customFormat="1" ht="15.75">
      <c r="A371" s="137"/>
      <c r="B371" s="139"/>
    </row>
    <row r="372" spans="1:2" s="132" customFormat="1" ht="15.75">
      <c r="A372" s="137"/>
      <c r="B372" s="139"/>
    </row>
    <row r="373" spans="1:2" s="132" customFormat="1" ht="15.75">
      <c r="A373" s="137"/>
      <c r="B373" s="139"/>
    </row>
    <row r="374" spans="1:2" s="132" customFormat="1" ht="15.75">
      <c r="A374" s="137"/>
      <c r="B374" s="139"/>
    </row>
    <row r="375" spans="1:2" s="132" customFormat="1" ht="15.75">
      <c r="A375" s="137"/>
      <c r="B375" s="139"/>
    </row>
    <row r="376" spans="1:2" s="132" customFormat="1" ht="15.75">
      <c r="A376" s="137"/>
      <c r="B376" s="139"/>
    </row>
    <row r="377" spans="1:2" s="132" customFormat="1" ht="15.75">
      <c r="A377" s="137"/>
      <c r="B377" s="139"/>
    </row>
    <row r="378" spans="1:2" s="132" customFormat="1" ht="15.75">
      <c r="A378" s="137"/>
      <c r="B378" s="139"/>
    </row>
    <row r="379" spans="1:2" s="132" customFormat="1" ht="15.75">
      <c r="A379" s="137"/>
      <c r="B379" s="139"/>
    </row>
    <row r="380" spans="1:2" s="132" customFormat="1" ht="15.75">
      <c r="A380" s="137"/>
      <c r="B380" s="139"/>
    </row>
    <row r="381" spans="1:2" s="132" customFormat="1" ht="15.75">
      <c r="A381" s="137"/>
      <c r="B381" s="139"/>
    </row>
    <row r="382" spans="1:2" s="132" customFormat="1" ht="15.75">
      <c r="A382" s="137"/>
      <c r="B382" s="139"/>
    </row>
    <row r="383" spans="1:2" s="132" customFormat="1" ht="15.75">
      <c r="A383" s="137"/>
      <c r="B383" s="139"/>
    </row>
    <row r="384" spans="1:2" s="132" customFormat="1" ht="15.75">
      <c r="A384" s="137"/>
      <c r="B384" s="139"/>
    </row>
    <row r="385" spans="1:2" s="132" customFormat="1" ht="15.75">
      <c r="A385" s="137"/>
      <c r="B385" s="139"/>
    </row>
    <row r="386" spans="1:2" s="132" customFormat="1" ht="15.75">
      <c r="A386" s="137"/>
      <c r="B386" s="139"/>
    </row>
    <row r="387" spans="1:2" s="132" customFormat="1" ht="15.75">
      <c r="A387" s="137"/>
      <c r="B387" s="139"/>
    </row>
    <row r="388" spans="1:2" s="132" customFormat="1" ht="15.75">
      <c r="A388" s="137"/>
      <c r="B388" s="139"/>
    </row>
    <row r="389" spans="1:2" s="132" customFormat="1" ht="15.75">
      <c r="A389" s="137"/>
      <c r="B389" s="139"/>
    </row>
    <row r="390" spans="1:2" s="132" customFormat="1" ht="15.75">
      <c r="A390" s="137"/>
      <c r="B390" s="139"/>
    </row>
    <row r="391" spans="1:2" s="132" customFormat="1" ht="15.75">
      <c r="A391" s="137"/>
      <c r="B391" s="139"/>
    </row>
    <row r="392" spans="1:2" s="132" customFormat="1" ht="15.75">
      <c r="A392" s="137"/>
      <c r="B392" s="139"/>
    </row>
    <row r="393" spans="1:2" s="132" customFormat="1" ht="15.75">
      <c r="A393" s="137"/>
      <c r="B393" s="139"/>
    </row>
    <row r="394" spans="1:2" s="132" customFormat="1" ht="15.75">
      <c r="A394" s="137"/>
      <c r="B394" s="139"/>
    </row>
    <row r="395" spans="1:2" s="132" customFormat="1" ht="15.75">
      <c r="A395" s="137"/>
      <c r="B395" s="139"/>
    </row>
    <row r="396" spans="1:2" s="132" customFormat="1" ht="15.75">
      <c r="A396" s="137"/>
      <c r="B396" s="139"/>
    </row>
    <row r="397" spans="1:2" s="132" customFormat="1" ht="15.75">
      <c r="A397" s="137"/>
      <c r="B397" s="139"/>
    </row>
    <row r="398" spans="1:2" s="132" customFormat="1" ht="15.75">
      <c r="A398" s="137"/>
      <c r="B398" s="139"/>
    </row>
    <row r="399" spans="1:2" s="132" customFormat="1" ht="15.75">
      <c r="A399" s="137"/>
      <c r="B399" s="139"/>
    </row>
    <row r="400" spans="1:2" s="132" customFormat="1" ht="15.75">
      <c r="A400" s="137"/>
      <c r="B400" s="139"/>
    </row>
    <row r="401" spans="1:2" s="132" customFormat="1" ht="15.75">
      <c r="A401" s="137"/>
      <c r="B401" s="139"/>
    </row>
    <row r="402" spans="1:2" s="132" customFormat="1" ht="15.75">
      <c r="A402" s="137"/>
      <c r="B402" s="139"/>
    </row>
    <row r="403" spans="1:2" s="132" customFormat="1" ht="15.75">
      <c r="A403" s="137"/>
      <c r="B403" s="139"/>
    </row>
    <row r="404" spans="1:2" s="132" customFormat="1" ht="15.75">
      <c r="A404" s="137"/>
      <c r="B404" s="139"/>
    </row>
    <row r="405" spans="1:2" s="132" customFormat="1" ht="15.75">
      <c r="A405" s="137"/>
      <c r="B405" s="139"/>
    </row>
    <row r="406" spans="1:2" s="132" customFormat="1" ht="15.75">
      <c r="A406" s="137"/>
      <c r="B406" s="139"/>
    </row>
    <row r="407" spans="1:2" s="132" customFormat="1" ht="15.75">
      <c r="A407" s="137"/>
      <c r="B407" s="139"/>
    </row>
    <row r="408" spans="1:2" s="132" customFormat="1" ht="15.75">
      <c r="A408" s="137"/>
      <c r="B408" s="139"/>
    </row>
    <row r="409" spans="1:2" s="132" customFormat="1" ht="15.75">
      <c r="A409" s="137"/>
      <c r="B409" s="139"/>
    </row>
    <row r="410" spans="1:2" s="132" customFormat="1" ht="15.75">
      <c r="A410" s="137"/>
      <c r="B410" s="139"/>
    </row>
    <row r="411" spans="1:2" s="132" customFormat="1" ht="15.75">
      <c r="A411" s="137"/>
      <c r="B411" s="139"/>
    </row>
    <row r="412" spans="1:2" s="132" customFormat="1" ht="15.75">
      <c r="A412" s="137"/>
      <c r="B412" s="139"/>
    </row>
    <row r="413" spans="1:2" s="132" customFormat="1" ht="15.75">
      <c r="A413" s="137"/>
      <c r="B413" s="139"/>
    </row>
    <row r="414" spans="1:2" s="132" customFormat="1" ht="15.75">
      <c r="A414" s="137"/>
      <c r="B414" s="139"/>
    </row>
    <row r="415" spans="1:2" s="132" customFormat="1" ht="15.75">
      <c r="A415" s="137"/>
      <c r="B415" s="139"/>
    </row>
    <row r="416" spans="1:2" s="132" customFormat="1" ht="15.75">
      <c r="A416" s="137"/>
      <c r="B416" s="139"/>
    </row>
    <row r="417" spans="1:2" s="132" customFormat="1" ht="15.75">
      <c r="A417" s="137"/>
      <c r="B417" s="139"/>
    </row>
    <row r="418" spans="1:2" s="132" customFormat="1" ht="15.75">
      <c r="A418" s="137"/>
      <c r="B418" s="139"/>
    </row>
    <row r="419" spans="1:2" s="132" customFormat="1" ht="15.75">
      <c r="A419" s="137"/>
      <c r="B419" s="139"/>
    </row>
    <row r="420" spans="1:2" s="132" customFormat="1" ht="15.75">
      <c r="A420" s="137"/>
      <c r="B420" s="139"/>
    </row>
    <row r="421" spans="1:2" s="132" customFormat="1" ht="15.75">
      <c r="A421" s="137"/>
      <c r="B421" s="139"/>
    </row>
    <row r="422" spans="1:2" s="132" customFormat="1" ht="15.75">
      <c r="A422" s="137"/>
      <c r="B422" s="139"/>
    </row>
    <row r="423" spans="1:2" s="132" customFormat="1" ht="15.75">
      <c r="A423" s="137"/>
      <c r="B423" s="139"/>
    </row>
    <row r="424" spans="1:2" s="132" customFormat="1" ht="15.75">
      <c r="A424" s="137"/>
      <c r="B424" s="139"/>
    </row>
    <row r="425" spans="1:2" s="132" customFormat="1" ht="15.75">
      <c r="A425" s="137"/>
      <c r="B425" s="139"/>
    </row>
    <row r="426" spans="1:2" s="132" customFormat="1" ht="15.75">
      <c r="A426" s="137"/>
      <c r="B426" s="139"/>
    </row>
    <row r="427" spans="1:2" s="132" customFormat="1" ht="15.75">
      <c r="A427" s="137"/>
      <c r="B427" s="139"/>
    </row>
    <row r="428" spans="1:2" s="132" customFormat="1" ht="15.75">
      <c r="A428" s="137"/>
      <c r="B428" s="139"/>
    </row>
    <row r="429" spans="1:2" s="132" customFormat="1" ht="15.75">
      <c r="A429" s="137"/>
      <c r="B429" s="139"/>
    </row>
    <row r="430" spans="1:2" s="132" customFormat="1" ht="15.75">
      <c r="A430" s="137"/>
      <c r="B430" s="139"/>
    </row>
    <row r="431" spans="1:2" s="132" customFormat="1" ht="15.75">
      <c r="A431" s="137"/>
      <c r="B431" s="139"/>
    </row>
    <row r="432" spans="1:2" s="132" customFormat="1" ht="15.75">
      <c r="A432" s="137"/>
      <c r="B432" s="139"/>
    </row>
    <row r="433" spans="1:2" s="132" customFormat="1" ht="15.75">
      <c r="A433" s="137"/>
      <c r="B433" s="139"/>
    </row>
    <row r="434" spans="1:2" s="132" customFormat="1" ht="15.75">
      <c r="A434" s="137"/>
      <c r="B434" s="139"/>
    </row>
    <row r="435" spans="1:2" s="132" customFormat="1" ht="15.75">
      <c r="A435" s="137"/>
      <c r="B435" s="139"/>
    </row>
    <row r="436" spans="1:2" s="132" customFormat="1" ht="15.75">
      <c r="A436" s="137"/>
      <c r="B436" s="139"/>
    </row>
    <row r="437" spans="1:2" s="132" customFormat="1" ht="15.75">
      <c r="A437" s="137"/>
      <c r="B437" s="139"/>
    </row>
    <row r="438" spans="1:2" s="132" customFormat="1" ht="15.75">
      <c r="A438" s="137"/>
      <c r="B438" s="139"/>
    </row>
    <row r="439" spans="1:2" s="132" customFormat="1" ht="15.75">
      <c r="A439" s="137"/>
      <c r="B439" s="139"/>
    </row>
    <row r="440" spans="1:2" s="132" customFormat="1" ht="15.75">
      <c r="A440" s="137"/>
      <c r="B440" s="139"/>
    </row>
    <row r="441" spans="1:2" s="132" customFormat="1" ht="15.75">
      <c r="A441" s="137"/>
      <c r="B441" s="139"/>
    </row>
    <row r="442" spans="1:2" s="132" customFormat="1" ht="15.75">
      <c r="A442" s="137"/>
      <c r="B442" s="139"/>
    </row>
    <row r="443" spans="1:2" s="132" customFormat="1" ht="15.75">
      <c r="A443" s="137"/>
      <c r="B443" s="139"/>
    </row>
    <row r="444" spans="1:2" s="132" customFormat="1" ht="15.75">
      <c r="A444" s="137"/>
      <c r="B444" s="139"/>
    </row>
    <row r="445" spans="1:2" s="132" customFormat="1" ht="15.75">
      <c r="A445" s="137"/>
      <c r="B445" s="139"/>
    </row>
    <row r="446" spans="1:2" s="132" customFormat="1" ht="15.75">
      <c r="A446" s="137"/>
      <c r="B446" s="139"/>
    </row>
    <row r="447" spans="1:2" s="132" customFormat="1" ht="15.75">
      <c r="A447" s="137"/>
      <c r="B447" s="139"/>
    </row>
    <row r="448" spans="1:2" s="132" customFormat="1" ht="15.75">
      <c r="A448" s="137"/>
      <c r="B448" s="139"/>
    </row>
    <row r="449" spans="1:2" s="132" customFormat="1" ht="15.75">
      <c r="A449" s="137"/>
      <c r="B449" s="139"/>
    </row>
    <row r="450" spans="1:2" s="132" customFormat="1" ht="15.75">
      <c r="A450" s="137"/>
      <c r="B450" s="139"/>
    </row>
    <row r="451" spans="1:2" s="132" customFormat="1" ht="15.75">
      <c r="A451" s="137"/>
      <c r="B451" s="139"/>
    </row>
    <row r="452" spans="1:2" s="132" customFormat="1" ht="15.75">
      <c r="A452" s="137"/>
      <c r="B452" s="139"/>
    </row>
    <row r="453" spans="1:2" s="132" customFormat="1" ht="15.75">
      <c r="A453" s="137"/>
      <c r="B453" s="139"/>
    </row>
    <row r="454" spans="1:2" s="132" customFormat="1" ht="15.75">
      <c r="A454" s="137"/>
      <c r="B454" s="139"/>
    </row>
    <row r="455" spans="1:2" s="132" customFormat="1" ht="15.75">
      <c r="A455" s="137"/>
      <c r="B455" s="139"/>
    </row>
    <row r="456" spans="1:2" s="132" customFormat="1" ht="15.75">
      <c r="A456" s="137"/>
      <c r="B456" s="139"/>
    </row>
    <row r="457" spans="1:2" s="132" customFormat="1" ht="15.75">
      <c r="A457" s="137"/>
      <c r="B457" s="139"/>
    </row>
    <row r="458" spans="1:2" s="132" customFormat="1" ht="15.75">
      <c r="A458" s="137"/>
      <c r="B458" s="139"/>
    </row>
    <row r="459" spans="1:2" s="132" customFormat="1" ht="15.75">
      <c r="A459" s="137"/>
      <c r="B459" s="139"/>
    </row>
    <row r="460" spans="1:2" s="132" customFormat="1" ht="15.75">
      <c r="A460" s="137"/>
      <c r="B460" s="139"/>
    </row>
    <row r="461" spans="1:2" s="132" customFormat="1" ht="15.75">
      <c r="A461" s="137"/>
      <c r="B461" s="139"/>
    </row>
    <row r="462" spans="1:2" s="132" customFormat="1" ht="15.75">
      <c r="A462" s="137"/>
      <c r="B462" s="139"/>
    </row>
    <row r="463" spans="1:2" s="132" customFormat="1" ht="15.75">
      <c r="A463" s="137"/>
      <c r="B463" s="139"/>
    </row>
    <row r="464" spans="1:2" s="132" customFormat="1" ht="15.75">
      <c r="A464" s="137"/>
      <c r="B464" s="139"/>
    </row>
    <row r="465" spans="1:2" s="132" customFormat="1" ht="15.75">
      <c r="A465" s="137"/>
      <c r="B465" s="139"/>
    </row>
    <row r="466" spans="1:2" s="132" customFormat="1" ht="15.75">
      <c r="A466" s="137"/>
      <c r="B466" s="139"/>
    </row>
    <row r="467" spans="1:2" s="132" customFormat="1" ht="15.75">
      <c r="A467" s="137"/>
      <c r="B467" s="139"/>
    </row>
    <row r="468" spans="1:2" s="132" customFormat="1" ht="15.75">
      <c r="A468" s="137"/>
      <c r="B468" s="139"/>
    </row>
    <row r="469" spans="1:2" s="132" customFormat="1" ht="15.75">
      <c r="A469" s="137"/>
      <c r="B469" s="139"/>
    </row>
    <row r="470" spans="1:2" s="132" customFormat="1" ht="15.75">
      <c r="A470" s="137"/>
      <c r="B470" s="139"/>
    </row>
    <row r="471" spans="1:2" s="132" customFormat="1" ht="15.75">
      <c r="A471" s="137"/>
      <c r="B471" s="139"/>
    </row>
    <row r="472" spans="1:2" s="132" customFormat="1" ht="15.75">
      <c r="A472" s="137"/>
      <c r="B472" s="139"/>
    </row>
    <row r="473" spans="1:2" s="132" customFormat="1" ht="15.75">
      <c r="A473" s="137"/>
      <c r="B473" s="139"/>
    </row>
    <row r="474" spans="1:2" s="132" customFormat="1" ht="15.75">
      <c r="A474" s="137"/>
      <c r="B474" s="139"/>
    </row>
    <row r="475" spans="1:2" s="132" customFormat="1" ht="15.75">
      <c r="A475" s="137"/>
      <c r="B475" s="139"/>
    </row>
    <row r="476" spans="1:2" s="132" customFormat="1" ht="15.75">
      <c r="A476" s="137"/>
      <c r="B476" s="139"/>
    </row>
    <row r="477" spans="1:2" s="132" customFormat="1" ht="15.75">
      <c r="A477" s="137"/>
      <c r="B477" s="139"/>
    </row>
    <row r="478" spans="1:2" s="132" customFormat="1" ht="15.75">
      <c r="A478" s="137"/>
      <c r="B478" s="139"/>
    </row>
    <row r="479" spans="1:2" s="132" customFormat="1" ht="15.75">
      <c r="A479" s="137"/>
      <c r="B479" s="139"/>
    </row>
    <row r="480" spans="1:2" s="132" customFormat="1" ht="15.75">
      <c r="A480" s="137"/>
      <c r="B480" s="139"/>
    </row>
    <row r="481" spans="1:2" s="132" customFormat="1" ht="15.75">
      <c r="A481" s="137"/>
      <c r="B481" s="139"/>
    </row>
    <row r="482" spans="1:2" s="132" customFormat="1" ht="15.75">
      <c r="A482" s="137"/>
      <c r="B482" s="139"/>
    </row>
    <row r="483" spans="1:2" s="132" customFormat="1" ht="15.75">
      <c r="A483" s="137"/>
      <c r="B483" s="139"/>
    </row>
    <row r="484" spans="1:2" s="132" customFormat="1" ht="15.75">
      <c r="A484" s="137"/>
      <c r="B484" s="139"/>
    </row>
    <row r="485" spans="1:2" s="132" customFormat="1" ht="15.75">
      <c r="A485" s="137"/>
      <c r="B485" s="139"/>
    </row>
    <row r="486" spans="1:2" s="132" customFormat="1" ht="15.75">
      <c r="A486" s="137"/>
      <c r="B486" s="139"/>
    </row>
    <row r="487" spans="1:2" s="132" customFormat="1" ht="15.75">
      <c r="A487" s="137"/>
      <c r="B487" s="139"/>
    </row>
    <row r="488" spans="1:2" s="132" customFormat="1" ht="15.75">
      <c r="A488" s="137"/>
      <c r="B488" s="139"/>
    </row>
    <row r="489" spans="1:2" s="132" customFormat="1" ht="15.75">
      <c r="A489" s="137"/>
      <c r="B489" s="139"/>
    </row>
    <row r="490" spans="1:2" s="132" customFormat="1" ht="15.75">
      <c r="A490" s="137"/>
      <c r="B490" s="139"/>
    </row>
    <row r="491" spans="1:2" s="132" customFormat="1" ht="15.75">
      <c r="A491" s="137"/>
      <c r="B491" s="139"/>
    </row>
    <row r="492" spans="1:2" s="132" customFormat="1" ht="15.75">
      <c r="A492" s="137"/>
      <c r="B492" s="139"/>
    </row>
    <row r="493" spans="1:2" s="132" customFormat="1" ht="15.75">
      <c r="A493" s="137"/>
      <c r="B493" s="139"/>
    </row>
    <row r="494" spans="1:2" s="132" customFormat="1" ht="15.75">
      <c r="A494" s="137"/>
      <c r="B494" s="139"/>
    </row>
    <row r="495" spans="1:2" s="132" customFormat="1" ht="15.75">
      <c r="A495" s="137"/>
      <c r="B495" s="139"/>
    </row>
    <row r="496" spans="1:2" s="132" customFormat="1" ht="15.75">
      <c r="A496" s="137"/>
      <c r="B496" s="139"/>
    </row>
    <row r="497" spans="1:2" s="132" customFormat="1" ht="15.75">
      <c r="A497" s="137"/>
      <c r="B497" s="139"/>
    </row>
    <row r="498" spans="1:2" s="132" customFormat="1" ht="15.75">
      <c r="A498" s="137"/>
      <c r="B498" s="139"/>
    </row>
    <row r="499" spans="1:2" s="132" customFormat="1" ht="15.75">
      <c r="A499" s="137"/>
      <c r="B499" s="139"/>
    </row>
    <row r="500" spans="1:2" s="132" customFormat="1" ht="15.75">
      <c r="A500" s="137"/>
      <c r="B500" s="139"/>
    </row>
    <row r="501" spans="1:2" s="132" customFormat="1" ht="15.75">
      <c r="A501" s="137"/>
      <c r="B501" s="139"/>
    </row>
    <row r="502" spans="1:2" s="132" customFormat="1" ht="15.75">
      <c r="A502" s="137"/>
      <c r="B502" s="139"/>
    </row>
    <row r="503" spans="1:2" s="132" customFormat="1" ht="15.75">
      <c r="A503" s="137"/>
      <c r="B503" s="139"/>
    </row>
    <row r="504" spans="1:2" s="132" customFormat="1" ht="15.75">
      <c r="A504" s="137"/>
      <c r="B504" s="139"/>
    </row>
    <row r="505" spans="1:2" s="132" customFormat="1" ht="15.75">
      <c r="A505" s="137"/>
      <c r="B505" s="139"/>
    </row>
    <row r="506" spans="1:2" s="132" customFormat="1" ht="15.75">
      <c r="A506" s="137"/>
      <c r="B506" s="139"/>
    </row>
    <row r="507" spans="1:2" s="132" customFormat="1" ht="15.75">
      <c r="A507" s="137"/>
      <c r="B507" s="139"/>
    </row>
    <row r="508" spans="1:2" s="132" customFormat="1" ht="15.75">
      <c r="A508" s="137"/>
      <c r="B508" s="139"/>
    </row>
    <row r="509" spans="1:2" s="132" customFormat="1" ht="15.75">
      <c r="A509" s="137"/>
      <c r="B509" s="139"/>
    </row>
    <row r="510" spans="1:2" s="132" customFormat="1" ht="15.75">
      <c r="A510" s="137"/>
      <c r="B510" s="139"/>
    </row>
    <row r="511" spans="1:2" s="132" customFormat="1" ht="15.75">
      <c r="A511" s="137"/>
      <c r="B511" s="139"/>
    </row>
    <row r="512" spans="1:2" s="132" customFormat="1" ht="15.75">
      <c r="A512" s="137"/>
      <c r="B512" s="139"/>
    </row>
    <row r="513" spans="1:2" s="132" customFormat="1" ht="15.75">
      <c r="A513" s="137"/>
      <c r="B513" s="139"/>
    </row>
    <row r="514" spans="1:2" s="132" customFormat="1" ht="15.75">
      <c r="A514" s="137"/>
      <c r="B514" s="139"/>
    </row>
    <row r="515" spans="1:2" s="132" customFormat="1" ht="15.75">
      <c r="A515" s="137"/>
      <c r="B515" s="139"/>
    </row>
    <row r="516" spans="1:2" s="132" customFormat="1" ht="15.75">
      <c r="A516" s="137"/>
      <c r="B516" s="139"/>
    </row>
    <row r="517" spans="1:2" s="132" customFormat="1" ht="15.75">
      <c r="A517" s="137"/>
      <c r="B517" s="139"/>
    </row>
    <row r="518" spans="1:2" s="132" customFormat="1" ht="15.75">
      <c r="A518" s="137"/>
      <c r="B518" s="139"/>
    </row>
    <row r="519" spans="1:2" s="132" customFormat="1" ht="15.75">
      <c r="A519" s="137"/>
      <c r="B519" s="139"/>
    </row>
    <row r="520" spans="1:2" s="132" customFormat="1" ht="15.75">
      <c r="A520" s="137"/>
      <c r="B520" s="139"/>
    </row>
    <row r="521" spans="1:2" s="132" customFormat="1" ht="15.75">
      <c r="A521" s="137"/>
      <c r="B521" s="139"/>
    </row>
    <row r="522" spans="1:2" s="132" customFormat="1" ht="15.75">
      <c r="A522" s="137"/>
      <c r="B522" s="139"/>
    </row>
    <row r="523" spans="1:2" s="132" customFormat="1" ht="15.75">
      <c r="A523" s="137"/>
      <c r="B523" s="139"/>
    </row>
    <row r="524" spans="1:2" s="132" customFormat="1" ht="15.75">
      <c r="A524" s="137"/>
      <c r="B524" s="139"/>
    </row>
    <row r="525" spans="1:2" s="132" customFormat="1" ht="15.75">
      <c r="A525" s="137"/>
      <c r="B525" s="139"/>
    </row>
    <row r="526" spans="1:2" s="132" customFormat="1" ht="15.75">
      <c r="A526" s="137"/>
      <c r="B526" s="139"/>
    </row>
    <row r="527" spans="1:2" s="132" customFormat="1" ht="15.75">
      <c r="A527" s="137"/>
      <c r="B527" s="139"/>
    </row>
    <row r="528" spans="1:2" s="132" customFormat="1" ht="15.75">
      <c r="A528" s="137"/>
      <c r="B528" s="139"/>
    </row>
    <row r="529" spans="1:2" s="132" customFormat="1" ht="15.75">
      <c r="A529" s="137"/>
      <c r="B529" s="139"/>
    </row>
    <row r="530" spans="1:2" s="132" customFormat="1" ht="15.75">
      <c r="A530" s="137"/>
      <c r="B530" s="139"/>
    </row>
    <row r="531" spans="1:2" s="132" customFormat="1" ht="15.75">
      <c r="A531" s="137"/>
      <c r="B531" s="139"/>
    </row>
    <row r="532" spans="1:2" s="132" customFormat="1" ht="15.75">
      <c r="A532" s="137"/>
      <c r="B532" s="139"/>
    </row>
    <row r="533" spans="1:2" s="132" customFormat="1" ht="15.75">
      <c r="A533" s="137"/>
      <c r="B533" s="139"/>
    </row>
    <row r="534" spans="1:2" s="132" customFormat="1" ht="15.75">
      <c r="A534" s="137"/>
      <c r="B534" s="139"/>
    </row>
    <row r="535" spans="1:2" s="132" customFormat="1" ht="15.75">
      <c r="A535" s="137"/>
      <c r="B535" s="139"/>
    </row>
    <row r="536" spans="1:2" s="132" customFormat="1" ht="15.75">
      <c r="A536" s="137"/>
      <c r="B536" s="139"/>
    </row>
    <row r="537" spans="1:2" s="132" customFormat="1" ht="15.75">
      <c r="A537" s="137"/>
      <c r="B537" s="139"/>
    </row>
    <row r="538" spans="1:2" s="132" customFormat="1" ht="15.75">
      <c r="A538" s="137"/>
      <c r="B538" s="139"/>
    </row>
    <row r="539" spans="1:2" s="132" customFormat="1" ht="15.75">
      <c r="A539" s="137"/>
      <c r="B539" s="139"/>
    </row>
    <row r="540" spans="1:2" s="132" customFormat="1" ht="15.75">
      <c r="A540" s="137"/>
      <c r="B540" s="139"/>
    </row>
    <row r="541" spans="1:2" s="132" customFormat="1" ht="15.75">
      <c r="A541" s="137"/>
      <c r="B541" s="139"/>
    </row>
    <row r="542" spans="1:2" s="132" customFormat="1" ht="15.75">
      <c r="A542" s="137"/>
      <c r="B542" s="139"/>
    </row>
    <row r="543" spans="1:2" s="132" customFormat="1" ht="15.75">
      <c r="A543" s="137"/>
      <c r="B543" s="139"/>
    </row>
    <row r="544" spans="1:2" s="132" customFormat="1" ht="15.75">
      <c r="A544" s="137"/>
      <c r="B544" s="139"/>
    </row>
    <row r="545" spans="1:2" s="132" customFormat="1" ht="15.75">
      <c r="A545" s="137"/>
      <c r="B545" s="139"/>
    </row>
    <row r="546" spans="1:2" s="132" customFormat="1" ht="15.75">
      <c r="A546" s="137"/>
      <c r="B546" s="139"/>
    </row>
    <row r="547" spans="1:2" s="132" customFormat="1" ht="15.75">
      <c r="A547" s="137"/>
      <c r="B547" s="139"/>
    </row>
    <row r="548" spans="1:2" s="132" customFormat="1" ht="15.75">
      <c r="A548" s="137"/>
      <c r="B548" s="139"/>
    </row>
    <row r="549" spans="1:2" s="132" customFormat="1" ht="15.75">
      <c r="A549" s="137"/>
      <c r="B549" s="139"/>
    </row>
    <row r="550" spans="1:2" s="132" customFormat="1" ht="15.75">
      <c r="A550" s="137"/>
      <c r="B550" s="139"/>
    </row>
    <row r="551" spans="1:2" s="132" customFormat="1" ht="15.75">
      <c r="A551" s="137"/>
      <c r="B551" s="139"/>
    </row>
    <row r="552" spans="1:2" s="132" customFormat="1" ht="15.75">
      <c r="A552" s="137"/>
      <c r="B552" s="139"/>
    </row>
    <row r="553" spans="1:2" s="132" customFormat="1" ht="15.75">
      <c r="A553" s="137"/>
      <c r="B553" s="139"/>
    </row>
    <row r="554" spans="1:2" s="132" customFormat="1" ht="15.75">
      <c r="A554" s="137"/>
      <c r="B554" s="139"/>
    </row>
    <row r="555" spans="1:2" s="132" customFormat="1" ht="15.75">
      <c r="A555" s="137"/>
      <c r="B555" s="139"/>
    </row>
    <row r="556" spans="1:2" s="132" customFormat="1" ht="15.75">
      <c r="A556" s="137"/>
      <c r="B556" s="139"/>
    </row>
    <row r="557" spans="1:2" s="132" customFormat="1" ht="15.75">
      <c r="A557" s="137"/>
      <c r="B557" s="139"/>
    </row>
    <row r="558" spans="1:2" s="132" customFormat="1" ht="15.75">
      <c r="A558" s="137"/>
      <c r="B558" s="139"/>
    </row>
    <row r="559" spans="1:2" s="132" customFormat="1" ht="15.75">
      <c r="A559" s="137"/>
      <c r="B559" s="139"/>
    </row>
    <row r="560" spans="1:2" s="132" customFormat="1" ht="15.75">
      <c r="A560" s="137"/>
      <c r="B560" s="139"/>
    </row>
    <row r="561" spans="1:2" s="132" customFormat="1" ht="15.75">
      <c r="A561" s="137"/>
      <c r="B561" s="139"/>
    </row>
    <row r="562" spans="1:2" s="132" customFormat="1" ht="15.75">
      <c r="A562" s="137"/>
      <c r="B562" s="139"/>
    </row>
    <row r="563" spans="1:2" s="132" customFormat="1" ht="15.75">
      <c r="A563" s="137"/>
      <c r="B563" s="139"/>
    </row>
    <row r="564" spans="1:2" s="132" customFormat="1" ht="15.75">
      <c r="A564" s="137"/>
      <c r="B564" s="139"/>
    </row>
    <row r="565" spans="1:2" s="132" customFormat="1" ht="15.75">
      <c r="A565" s="137"/>
      <c r="B565" s="139"/>
    </row>
    <row r="566" spans="1:2" s="132" customFormat="1" ht="15.75">
      <c r="A566" s="137"/>
      <c r="B566" s="139"/>
    </row>
    <row r="567" spans="1:2" s="132" customFormat="1" ht="15.75">
      <c r="A567" s="137"/>
      <c r="B567" s="139"/>
    </row>
    <row r="568" spans="1:2" s="132" customFormat="1" ht="15.75">
      <c r="A568" s="137"/>
      <c r="B568" s="139"/>
    </row>
    <row r="569" spans="1:2" s="132" customFormat="1" ht="15.75">
      <c r="A569" s="137"/>
      <c r="B569" s="139"/>
    </row>
    <row r="570" spans="1:2" s="132" customFormat="1" ht="15.75">
      <c r="A570" s="137"/>
      <c r="B570" s="139"/>
    </row>
    <row r="571" spans="1:2" s="132" customFormat="1" ht="15.75">
      <c r="A571" s="137"/>
      <c r="B571" s="139"/>
    </row>
    <row r="572" spans="1:2" s="132" customFormat="1" ht="15.75">
      <c r="A572" s="137"/>
      <c r="B572" s="139"/>
    </row>
    <row r="573" spans="1:2" s="132" customFormat="1" ht="15.75">
      <c r="A573" s="137"/>
      <c r="B573" s="139"/>
    </row>
    <row r="574" spans="1:2" s="132" customFormat="1" ht="15.75">
      <c r="A574" s="137"/>
      <c r="B574" s="139"/>
    </row>
    <row r="575" spans="1:2" s="132" customFormat="1" ht="15.75">
      <c r="A575" s="137"/>
      <c r="B575" s="139"/>
    </row>
    <row r="576" spans="1:2" s="132" customFormat="1" ht="15.75">
      <c r="A576" s="137"/>
      <c r="B576" s="139"/>
    </row>
    <row r="577" spans="1:2" s="132" customFormat="1" ht="15.75">
      <c r="A577" s="137"/>
      <c r="B577" s="139"/>
    </row>
    <row r="578" spans="1:2" s="132" customFormat="1" ht="15.75">
      <c r="A578" s="137"/>
      <c r="B578" s="139"/>
    </row>
    <row r="579" spans="1:2" s="132" customFormat="1" ht="15.75">
      <c r="A579" s="137"/>
      <c r="B579" s="139"/>
    </row>
    <row r="580" spans="1:2" s="132" customFormat="1" ht="15.75">
      <c r="A580" s="137"/>
      <c r="B580" s="139"/>
    </row>
    <row r="581" spans="1:2" s="132" customFormat="1" ht="15.75">
      <c r="A581" s="137"/>
      <c r="B581" s="139"/>
    </row>
    <row r="582" spans="1:2" s="132" customFormat="1" ht="15.75">
      <c r="A582" s="137"/>
      <c r="B582" s="139"/>
    </row>
    <row r="583" spans="1:2" s="132" customFormat="1" ht="15.75">
      <c r="A583" s="137"/>
      <c r="B583" s="139"/>
    </row>
    <row r="584" spans="1:2" s="132" customFormat="1" ht="15.75">
      <c r="A584" s="137"/>
      <c r="B584" s="139"/>
    </row>
    <row r="585" spans="1:2" s="132" customFormat="1" ht="15.75">
      <c r="A585" s="137"/>
      <c r="B585" s="139"/>
    </row>
    <row r="586" spans="1:2" s="132" customFormat="1" ht="15.75">
      <c r="A586" s="137"/>
      <c r="B586" s="139"/>
    </row>
    <row r="587" spans="1:2" s="132" customFormat="1" ht="15.75">
      <c r="A587" s="137"/>
      <c r="B587" s="139"/>
    </row>
    <row r="588" spans="1:2" s="132" customFormat="1" ht="15.75">
      <c r="A588" s="137"/>
      <c r="B588" s="139"/>
    </row>
    <row r="589" spans="1:2" s="132" customFormat="1" ht="15.75">
      <c r="A589" s="137"/>
      <c r="B589" s="139"/>
    </row>
    <row r="590" spans="1:2" s="132" customFormat="1" ht="15.75">
      <c r="A590" s="137"/>
      <c r="B590" s="139"/>
    </row>
    <row r="591" spans="1:2" s="132" customFormat="1" ht="15.75">
      <c r="A591" s="137"/>
      <c r="B591" s="139"/>
    </row>
    <row r="592" spans="1:2" s="132" customFormat="1" ht="15.75">
      <c r="A592" s="137"/>
      <c r="B592" s="139"/>
    </row>
    <row r="593" spans="1:2" s="132" customFormat="1" ht="15.75">
      <c r="A593" s="137"/>
      <c r="B593" s="139"/>
    </row>
    <row r="594" spans="1:2" s="132" customFormat="1" ht="15.75">
      <c r="A594" s="137"/>
      <c r="B594" s="139"/>
    </row>
    <row r="595" spans="1:2" s="132" customFormat="1" ht="15.75">
      <c r="A595" s="137"/>
      <c r="B595" s="139"/>
    </row>
    <row r="596" spans="1:2" s="132" customFormat="1" ht="15.75">
      <c r="A596" s="137"/>
      <c r="B596" s="139"/>
    </row>
    <row r="597" spans="1:2" s="132" customFormat="1" ht="15.75">
      <c r="A597" s="137"/>
      <c r="B597" s="139"/>
    </row>
    <row r="598" spans="1:2" s="132" customFormat="1" ht="15.75">
      <c r="A598" s="137"/>
      <c r="B598" s="139"/>
    </row>
    <row r="599" spans="1:2" s="132" customFormat="1" ht="15.75">
      <c r="A599" s="137"/>
      <c r="B599" s="139"/>
    </row>
    <row r="600" spans="1:2" s="132" customFormat="1" ht="15.75">
      <c r="A600" s="137"/>
      <c r="B600" s="139"/>
    </row>
    <row r="601" spans="1:2" s="132" customFormat="1" ht="15.75">
      <c r="A601" s="137"/>
      <c r="B601" s="139"/>
    </row>
    <row r="602" spans="1:2" s="132" customFormat="1" ht="15.75">
      <c r="A602" s="137"/>
      <c r="B602" s="139"/>
    </row>
    <row r="603" spans="1:2" s="132" customFormat="1" ht="15.75">
      <c r="A603" s="137"/>
      <c r="B603" s="139"/>
    </row>
    <row r="604" spans="1:2" s="132" customFormat="1" ht="15.75">
      <c r="A604" s="137"/>
      <c r="B604" s="139"/>
    </row>
    <row r="605" spans="1:2" s="132" customFormat="1" ht="15.75">
      <c r="A605" s="137"/>
      <c r="B605" s="139"/>
    </row>
    <row r="606" spans="1:2" s="132" customFormat="1" ht="15.75">
      <c r="A606" s="137"/>
      <c r="B606" s="139"/>
    </row>
    <row r="607" spans="1:2" s="132" customFormat="1" ht="15.75">
      <c r="A607" s="137"/>
      <c r="B607" s="139"/>
    </row>
    <row r="608" spans="1:2" s="132" customFormat="1" ht="15.75">
      <c r="A608" s="137"/>
      <c r="B608" s="139"/>
    </row>
    <row r="609" spans="1:2" s="132" customFormat="1" ht="15.75">
      <c r="A609" s="137"/>
      <c r="B609" s="139"/>
    </row>
    <row r="610" spans="1:2" s="132" customFormat="1" ht="15.75">
      <c r="A610" s="137"/>
      <c r="B610" s="139"/>
    </row>
    <row r="611" spans="1:2" s="132" customFormat="1" ht="15.75">
      <c r="A611" s="137"/>
      <c r="B611" s="139"/>
    </row>
    <row r="612" spans="1:2" s="132" customFormat="1" ht="15.75">
      <c r="A612" s="137"/>
      <c r="B612" s="139"/>
    </row>
    <row r="613" spans="1:2" s="132" customFormat="1" ht="15.75">
      <c r="A613" s="137"/>
      <c r="B613" s="139"/>
    </row>
    <row r="614" spans="1:2" s="132" customFormat="1" ht="15.75">
      <c r="A614" s="137"/>
      <c r="B614" s="139"/>
    </row>
    <row r="615" spans="1:2" s="132" customFormat="1" ht="15.75">
      <c r="A615" s="137"/>
      <c r="B615" s="139"/>
    </row>
    <row r="616" spans="1:2" s="132" customFormat="1" ht="15.75">
      <c r="A616" s="137"/>
      <c r="B616" s="139"/>
    </row>
    <row r="617" spans="1:2" s="132" customFormat="1" ht="15.75">
      <c r="A617" s="137"/>
      <c r="B617" s="139"/>
    </row>
    <row r="618" spans="1:2" s="132" customFormat="1" ht="15.75">
      <c r="A618" s="137"/>
      <c r="B618" s="139"/>
    </row>
    <row r="619" spans="1:2" s="132" customFormat="1" ht="15.75">
      <c r="A619" s="137"/>
      <c r="B619" s="139"/>
    </row>
    <row r="620" spans="1:2" s="132" customFormat="1" ht="15.75">
      <c r="A620" s="137"/>
      <c r="B620" s="139"/>
    </row>
    <row r="621" spans="1:2" s="132" customFormat="1" ht="15.75">
      <c r="A621" s="137"/>
      <c r="B621" s="139"/>
    </row>
    <row r="622" spans="1:2" s="132" customFormat="1" ht="15.75">
      <c r="A622" s="137"/>
      <c r="B622" s="139"/>
    </row>
    <row r="623" spans="1:2" s="132" customFormat="1" ht="15.75">
      <c r="A623" s="137"/>
      <c r="B623" s="139"/>
    </row>
    <row r="624" spans="1:2" s="132" customFormat="1" ht="15.75">
      <c r="A624" s="137"/>
      <c r="B624" s="139"/>
    </row>
    <row r="625" spans="1:2" s="132" customFormat="1" ht="15.75">
      <c r="A625" s="137"/>
      <c r="B625" s="139"/>
    </row>
    <row r="626" spans="1:2" s="132" customFormat="1" ht="15.75">
      <c r="A626" s="137"/>
      <c r="B626" s="139"/>
    </row>
    <row r="627" spans="1:2" s="132" customFormat="1" ht="15.75">
      <c r="A627" s="137"/>
      <c r="B627" s="139"/>
    </row>
    <row r="628" spans="1:2" s="132" customFormat="1" ht="15.75">
      <c r="A628" s="137"/>
      <c r="B628" s="139"/>
    </row>
    <row r="629" spans="1:2" s="132" customFormat="1" ht="15.75">
      <c r="A629" s="137"/>
      <c r="B629" s="139"/>
    </row>
    <row r="630" spans="1:2" s="132" customFormat="1" ht="15.75">
      <c r="A630" s="137"/>
      <c r="B630" s="139"/>
    </row>
    <row r="631" spans="1:2" s="132" customFormat="1" ht="15.75">
      <c r="A631" s="137"/>
      <c r="B631" s="139"/>
    </row>
    <row r="632" spans="1:2" s="132" customFormat="1" ht="15.75">
      <c r="A632" s="137"/>
      <c r="B632" s="139"/>
    </row>
    <row r="633" spans="1:2" s="132" customFormat="1" ht="15.75">
      <c r="A633" s="137"/>
      <c r="B633" s="139"/>
    </row>
    <row r="634" spans="1:2" s="132" customFormat="1" ht="15.75">
      <c r="A634" s="137"/>
      <c r="B634" s="139"/>
    </row>
    <row r="635" spans="1:2" s="132" customFormat="1" ht="15.75">
      <c r="A635" s="137"/>
      <c r="B635" s="139"/>
    </row>
    <row r="636" spans="1:2" s="132" customFormat="1" ht="15.75">
      <c r="A636" s="137"/>
      <c r="B636" s="139"/>
    </row>
    <row r="637" spans="1:2" s="132" customFormat="1" ht="15.75">
      <c r="A637" s="137"/>
      <c r="B637" s="139"/>
    </row>
    <row r="638" spans="1:2" s="132" customFormat="1" ht="15.75">
      <c r="A638" s="137"/>
      <c r="B638" s="139"/>
    </row>
    <row r="639" spans="1:2" s="132" customFormat="1" ht="15.75">
      <c r="A639" s="137"/>
      <c r="B639" s="139"/>
    </row>
    <row r="640" spans="1:2" s="132" customFormat="1" ht="15.75">
      <c r="A640" s="137"/>
      <c r="B640" s="139"/>
    </row>
    <row r="641" spans="1:2" s="132" customFormat="1" ht="15.75">
      <c r="A641" s="137"/>
      <c r="B641" s="139"/>
    </row>
    <row r="642" spans="1:2" s="132" customFormat="1" ht="15.75">
      <c r="A642" s="137"/>
      <c r="B642" s="139"/>
    </row>
    <row r="643" spans="1:2" s="132" customFormat="1" ht="15.75">
      <c r="A643" s="137"/>
      <c r="B643" s="139"/>
    </row>
    <row r="644" spans="1:2" s="132" customFormat="1" ht="15.75">
      <c r="A644" s="137"/>
      <c r="B644" s="139"/>
    </row>
    <row r="645" spans="1:2" s="132" customFormat="1" ht="15.75">
      <c r="A645" s="137"/>
      <c r="B645" s="139"/>
    </row>
    <row r="646" spans="1:2" s="132" customFormat="1" ht="15.75">
      <c r="A646" s="137"/>
      <c r="B646" s="139"/>
    </row>
    <row r="647" spans="1:2" s="132" customFormat="1" ht="15.75">
      <c r="A647" s="137"/>
      <c r="B647" s="139"/>
    </row>
    <row r="648" spans="1:2" s="132" customFormat="1" ht="15.75">
      <c r="A648" s="137"/>
      <c r="B648" s="139"/>
    </row>
    <row r="649" spans="1:2" s="132" customFormat="1" ht="15.75">
      <c r="A649" s="137"/>
      <c r="B649" s="139"/>
    </row>
    <row r="650" spans="1:2" s="132" customFormat="1" ht="15.75">
      <c r="A650" s="137"/>
      <c r="B650" s="139"/>
    </row>
    <row r="651" spans="1:2" s="132" customFormat="1" ht="15.75">
      <c r="A651" s="137"/>
      <c r="B651" s="139"/>
    </row>
    <row r="652" spans="1:2" s="132" customFormat="1" ht="15.75">
      <c r="A652" s="137"/>
      <c r="B652" s="139"/>
    </row>
    <row r="653" spans="1:2" s="132" customFormat="1" ht="15.75">
      <c r="A653" s="137"/>
      <c r="B653" s="139"/>
    </row>
    <row r="654" spans="1:2" s="132" customFormat="1" ht="15.75">
      <c r="A654" s="137"/>
      <c r="B654" s="139"/>
    </row>
    <row r="655" spans="1:2" s="132" customFormat="1" ht="15.75">
      <c r="A655" s="137"/>
      <c r="B655" s="139"/>
    </row>
    <row r="656" spans="1:2" s="132" customFormat="1" ht="15.75">
      <c r="A656" s="137"/>
      <c r="B656" s="139"/>
    </row>
    <row r="657" spans="1:2" s="132" customFormat="1" ht="15.75">
      <c r="A657" s="137"/>
      <c r="B657" s="139"/>
    </row>
    <row r="658" spans="1:2" s="132" customFormat="1" ht="15.75">
      <c r="A658" s="137"/>
      <c r="B658" s="139"/>
    </row>
    <row r="659" spans="1:2" s="132" customFormat="1" ht="15.75">
      <c r="A659" s="137"/>
      <c r="B659" s="139"/>
    </row>
    <row r="660" spans="1:2" s="132" customFormat="1" ht="15.75">
      <c r="A660" s="137"/>
      <c r="B660" s="139"/>
    </row>
    <row r="661" spans="1:2" s="132" customFormat="1" ht="15.75">
      <c r="A661" s="137"/>
      <c r="B661" s="139"/>
    </row>
    <row r="662" spans="1:2" s="132" customFormat="1" ht="15.75">
      <c r="A662" s="137"/>
      <c r="B662" s="139"/>
    </row>
    <row r="663" spans="1:2" s="132" customFormat="1" ht="15.75">
      <c r="A663" s="137"/>
      <c r="B663" s="139"/>
    </row>
    <row r="664" spans="1:2" s="132" customFormat="1" ht="15.75">
      <c r="A664" s="137"/>
      <c r="B664" s="139"/>
    </row>
    <row r="665" spans="1:2" s="132" customFormat="1" ht="15.75">
      <c r="A665" s="137"/>
      <c r="B665" s="139"/>
    </row>
    <row r="666" spans="1:2" s="132" customFormat="1" ht="15.75">
      <c r="A666" s="137"/>
      <c r="B666" s="139"/>
    </row>
    <row r="667" spans="1:2" s="132" customFormat="1" ht="15.75">
      <c r="A667" s="137"/>
      <c r="B667" s="139"/>
    </row>
    <row r="668" spans="1:2" s="132" customFormat="1" ht="15.75">
      <c r="A668" s="137"/>
      <c r="B668" s="139"/>
    </row>
    <row r="669" spans="1:2" s="132" customFormat="1" ht="15.75">
      <c r="A669" s="137"/>
      <c r="B669" s="139"/>
    </row>
    <row r="670" spans="1:2" s="132" customFormat="1" ht="15.75">
      <c r="A670" s="137"/>
      <c r="B670" s="139"/>
    </row>
    <row r="671" spans="1:2" s="132" customFormat="1" ht="15.75">
      <c r="A671" s="137"/>
      <c r="B671" s="139"/>
    </row>
    <row r="672" spans="1:2" s="132" customFormat="1" ht="15.75">
      <c r="A672" s="137"/>
      <c r="B672" s="139"/>
    </row>
    <row r="673" spans="1:2" s="132" customFormat="1" ht="15.75">
      <c r="A673" s="137"/>
      <c r="B673" s="139"/>
    </row>
    <row r="674" spans="1:2" s="132" customFormat="1" ht="15.75">
      <c r="A674" s="137"/>
      <c r="B674" s="139"/>
    </row>
    <row r="675" spans="1:2" s="132" customFormat="1" ht="15.75">
      <c r="A675" s="137"/>
      <c r="B675" s="139"/>
    </row>
    <row r="676" spans="1:2" s="132" customFormat="1" ht="15.75">
      <c r="A676" s="137"/>
      <c r="B676" s="139"/>
    </row>
    <row r="677" spans="1:2" s="132" customFormat="1" ht="15.75">
      <c r="A677" s="137"/>
      <c r="B677" s="139"/>
    </row>
    <row r="678" spans="1:2" s="132" customFormat="1" ht="15.75">
      <c r="A678" s="137"/>
      <c r="B678" s="139"/>
    </row>
    <row r="679" spans="1:2" s="132" customFormat="1" ht="15.75">
      <c r="A679" s="137"/>
      <c r="B679" s="139"/>
    </row>
    <row r="680" spans="1:2" s="132" customFormat="1" ht="15.75">
      <c r="A680" s="137"/>
      <c r="B680" s="139"/>
    </row>
    <row r="681" spans="1:2" s="132" customFormat="1" ht="15.75">
      <c r="A681" s="137"/>
      <c r="B681" s="139"/>
    </row>
    <row r="682" spans="1:2" s="132" customFormat="1" ht="15.75">
      <c r="A682" s="137"/>
      <c r="B682" s="139"/>
    </row>
    <row r="683" spans="1:2" s="132" customFormat="1" ht="15.75">
      <c r="A683" s="137"/>
      <c r="B683" s="139"/>
    </row>
    <row r="684" spans="1:2" s="132" customFormat="1" ht="15.75">
      <c r="A684" s="137"/>
      <c r="B684" s="139"/>
    </row>
    <row r="685" spans="1:2" s="132" customFormat="1" ht="15.75">
      <c r="A685" s="137"/>
      <c r="B685" s="139"/>
    </row>
    <row r="686" spans="1:2" s="132" customFormat="1" ht="15.75">
      <c r="A686" s="137"/>
      <c r="B686" s="139"/>
    </row>
    <row r="687" spans="1:2" s="132" customFormat="1" ht="15.75">
      <c r="A687" s="137"/>
      <c r="B687" s="139"/>
    </row>
    <row r="688" spans="1:2" s="132" customFormat="1" ht="15.75">
      <c r="A688" s="137"/>
      <c r="B688" s="139"/>
    </row>
    <row r="689" spans="1:2" s="132" customFormat="1" ht="15.75">
      <c r="A689" s="137"/>
      <c r="B689" s="139"/>
    </row>
    <row r="690" spans="1:2" s="132" customFormat="1" ht="15.75">
      <c r="A690" s="137"/>
      <c r="B690" s="139"/>
    </row>
    <row r="691" spans="1:2" s="132" customFormat="1" ht="15.75">
      <c r="A691" s="137"/>
      <c r="B691" s="139"/>
    </row>
    <row r="692" spans="1:2" s="132" customFormat="1" ht="15.75">
      <c r="A692" s="137"/>
      <c r="B692" s="139"/>
    </row>
    <row r="693" spans="1:2" s="132" customFormat="1" ht="15.75">
      <c r="A693" s="137"/>
      <c r="B693" s="139"/>
    </row>
    <row r="694" spans="1:2" s="132" customFormat="1" ht="15.75">
      <c r="A694" s="137"/>
      <c r="B694" s="139"/>
    </row>
    <row r="695" spans="1:2" s="132" customFormat="1" ht="15.75">
      <c r="A695" s="137"/>
      <c r="B695" s="139"/>
    </row>
    <row r="696" spans="1:2" s="132" customFormat="1" ht="15.75">
      <c r="A696" s="137"/>
      <c r="B696" s="139"/>
    </row>
    <row r="697" spans="1:2" s="132" customFormat="1" ht="15.75">
      <c r="A697" s="137"/>
      <c r="B697" s="139"/>
    </row>
    <row r="698" spans="1:2" s="132" customFormat="1" ht="15.75">
      <c r="A698" s="137"/>
      <c r="B698" s="139"/>
    </row>
    <row r="699" spans="1:2" s="132" customFormat="1" ht="15.75">
      <c r="A699" s="137"/>
      <c r="B699" s="139"/>
    </row>
    <row r="700" spans="1:2" s="132" customFormat="1" ht="15.75">
      <c r="A700" s="137"/>
      <c r="B700" s="139"/>
    </row>
    <row r="701" spans="1:2" s="132" customFormat="1" ht="15.75">
      <c r="A701" s="137"/>
      <c r="B701" s="139"/>
    </row>
    <row r="702" spans="1:2" s="132" customFormat="1" ht="15.75">
      <c r="A702" s="137"/>
      <c r="B702" s="139"/>
    </row>
    <row r="703" spans="1:2" s="132" customFormat="1" ht="15.75">
      <c r="A703" s="137"/>
      <c r="B703" s="139"/>
    </row>
    <row r="704" spans="1:2" s="132" customFormat="1" ht="15.75">
      <c r="A704" s="137"/>
      <c r="B704" s="139"/>
    </row>
    <row r="705" spans="1:2" s="132" customFormat="1" ht="15.75">
      <c r="A705" s="137"/>
      <c r="B705" s="139"/>
    </row>
    <row r="706" spans="1:2" s="132" customFormat="1" ht="15.75">
      <c r="A706" s="137"/>
      <c r="B706" s="139"/>
    </row>
    <row r="707" spans="1:2" s="132" customFormat="1" ht="15.75">
      <c r="A707" s="137"/>
      <c r="B707" s="139"/>
    </row>
    <row r="708" spans="1:2" s="132" customFormat="1" ht="15.75">
      <c r="A708" s="137"/>
      <c r="B708" s="139"/>
    </row>
    <row r="709" spans="1:2" s="132" customFormat="1" ht="15.75">
      <c r="A709" s="137"/>
      <c r="B709" s="139"/>
    </row>
    <row r="710" spans="1:2" s="132" customFormat="1" ht="15.75">
      <c r="A710" s="137"/>
      <c r="B710" s="139"/>
    </row>
    <row r="711" spans="1:2" s="132" customFormat="1" ht="15.75">
      <c r="A711" s="137"/>
      <c r="B711" s="139"/>
    </row>
    <row r="712" spans="1:2" s="132" customFormat="1" ht="15.75">
      <c r="A712" s="137"/>
      <c r="B712" s="139"/>
    </row>
    <row r="713" spans="1:2" s="132" customFormat="1" ht="15.75">
      <c r="A713" s="137"/>
      <c r="B713" s="139"/>
    </row>
    <row r="714" spans="1:2" s="132" customFormat="1" ht="15.75">
      <c r="A714" s="137"/>
      <c r="B714" s="139"/>
    </row>
    <row r="715" spans="1:2" s="132" customFormat="1" ht="15.75">
      <c r="A715" s="137"/>
      <c r="B715" s="139"/>
    </row>
    <row r="716" spans="1:2" s="132" customFormat="1" ht="15.75">
      <c r="A716" s="137"/>
      <c r="B716" s="139"/>
    </row>
    <row r="717" spans="1:2" s="132" customFormat="1" ht="15.75">
      <c r="A717" s="137"/>
      <c r="B717" s="139"/>
    </row>
    <row r="718" spans="1:2" s="132" customFormat="1" ht="15.75">
      <c r="A718" s="137"/>
      <c r="B718" s="139"/>
    </row>
    <row r="719" spans="1:2" s="132" customFormat="1" ht="15.75">
      <c r="A719" s="137"/>
      <c r="B719" s="139"/>
    </row>
    <row r="720" spans="1:2" s="132" customFormat="1" ht="15.75">
      <c r="A720" s="137"/>
      <c r="B720" s="139"/>
    </row>
    <row r="721" spans="1:2" s="132" customFormat="1" ht="15.75">
      <c r="A721" s="137"/>
      <c r="B721" s="139"/>
    </row>
    <row r="722" spans="1:2" s="132" customFormat="1" ht="15.75">
      <c r="A722" s="137"/>
      <c r="B722" s="139"/>
    </row>
    <row r="723" spans="1:2" s="132" customFormat="1" ht="15.75">
      <c r="A723" s="137"/>
      <c r="B723" s="139"/>
    </row>
    <row r="724" spans="1:2" s="132" customFormat="1" ht="15.75">
      <c r="A724" s="137"/>
      <c r="B724" s="139"/>
    </row>
    <row r="725" spans="1:2" s="132" customFormat="1" ht="15.75">
      <c r="A725" s="137"/>
      <c r="B725" s="139"/>
    </row>
    <row r="726" spans="1:2" s="132" customFormat="1" ht="15.75">
      <c r="A726" s="137"/>
      <c r="B726" s="139"/>
    </row>
    <row r="727" spans="1:2" s="132" customFormat="1" ht="15.75">
      <c r="A727" s="137"/>
      <c r="B727" s="139"/>
    </row>
    <row r="728" spans="1:2" s="132" customFormat="1" ht="15.75">
      <c r="A728" s="137"/>
      <c r="B728" s="139"/>
    </row>
    <row r="729" spans="1:2" s="132" customFormat="1" ht="15.75">
      <c r="A729" s="137"/>
      <c r="B729" s="139"/>
    </row>
    <row r="730" spans="1:2" s="132" customFormat="1" ht="15.75">
      <c r="A730" s="137"/>
      <c r="B730" s="139"/>
    </row>
    <row r="731" spans="1:2" s="132" customFormat="1" ht="15.75">
      <c r="A731" s="137"/>
      <c r="B731" s="139"/>
    </row>
    <row r="732" spans="1:2" s="132" customFormat="1" ht="15.75">
      <c r="A732" s="137"/>
      <c r="B732" s="139"/>
    </row>
    <row r="733" spans="1:2" s="132" customFormat="1" ht="15.75">
      <c r="A733" s="137"/>
      <c r="B733" s="139"/>
    </row>
    <row r="734" spans="1:2" s="132" customFormat="1" ht="15.75">
      <c r="A734" s="137"/>
      <c r="B734" s="139"/>
    </row>
    <row r="735" spans="1:2" s="132" customFormat="1" ht="15.75">
      <c r="A735" s="137"/>
      <c r="B735" s="139"/>
    </row>
    <row r="736" spans="1:2" s="132" customFormat="1" ht="15.75">
      <c r="A736" s="137"/>
      <c r="B736" s="139"/>
    </row>
    <row r="737" spans="1:2" s="132" customFormat="1" ht="15.75">
      <c r="A737" s="137"/>
      <c r="B737" s="139"/>
    </row>
    <row r="738" spans="1:2" s="132" customFormat="1" ht="15.75">
      <c r="A738" s="137"/>
      <c r="B738" s="139"/>
    </row>
    <row r="739" spans="1:2" s="132" customFormat="1" ht="15.75">
      <c r="A739" s="137"/>
      <c r="B739" s="139"/>
    </row>
    <row r="740" spans="1:2" s="132" customFormat="1" ht="15.75">
      <c r="A740" s="137"/>
      <c r="B740" s="139"/>
    </row>
    <row r="741" spans="1:2" s="132" customFormat="1" ht="15.75">
      <c r="A741" s="137"/>
      <c r="B741" s="139"/>
    </row>
    <row r="742" spans="1:2" s="132" customFormat="1" ht="15.75">
      <c r="A742" s="137"/>
      <c r="B742" s="139"/>
    </row>
    <row r="743" spans="1:2" s="132" customFormat="1" ht="15.75">
      <c r="A743" s="137"/>
      <c r="B743" s="139"/>
    </row>
    <row r="744" spans="1:2" s="132" customFormat="1" ht="15.75">
      <c r="A744" s="137"/>
      <c r="B744" s="139"/>
    </row>
    <row r="745" spans="1:2" s="132" customFormat="1" ht="15.75">
      <c r="A745" s="137"/>
      <c r="B745" s="139"/>
    </row>
    <row r="746" spans="1:2" s="132" customFormat="1" ht="15.75">
      <c r="A746" s="137"/>
      <c r="B746" s="139"/>
    </row>
    <row r="747" spans="1:2" s="132" customFormat="1" ht="15.75">
      <c r="A747" s="137"/>
      <c r="B747" s="139"/>
    </row>
    <row r="748" spans="1:2" s="132" customFormat="1" ht="15.75">
      <c r="A748" s="137"/>
      <c r="B748" s="139"/>
    </row>
    <row r="749" spans="1:2" s="132" customFormat="1" ht="15.75">
      <c r="A749" s="137"/>
      <c r="B749" s="139"/>
    </row>
    <row r="750" spans="1:2" s="132" customFormat="1" ht="15.75">
      <c r="A750" s="137"/>
      <c r="B750" s="139"/>
    </row>
    <row r="751" spans="1:2" s="132" customFormat="1" ht="15.75">
      <c r="A751" s="137"/>
      <c r="B751" s="139"/>
    </row>
    <row r="752" spans="1:2" s="132" customFormat="1" ht="15.75">
      <c r="A752" s="137"/>
      <c r="B752" s="139"/>
    </row>
    <row r="753" spans="1:2" s="132" customFormat="1" ht="15.75">
      <c r="A753" s="137"/>
      <c r="B753" s="139"/>
    </row>
    <row r="754" spans="1:2" s="132" customFormat="1" ht="15.75">
      <c r="A754" s="137"/>
      <c r="B754" s="139"/>
    </row>
    <row r="755" spans="1:2" s="132" customFormat="1" ht="15.75">
      <c r="A755" s="137"/>
      <c r="B755" s="139"/>
    </row>
    <row r="756" spans="1:2" s="132" customFormat="1" ht="15.75">
      <c r="A756" s="137"/>
      <c r="B756" s="139"/>
    </row>
    <row r="757" spans="1:2" s="132" customFormat="1" ht="15.75">
      <c r="A757" s="137"/>
      <c r="B757" s="139"/>
    </row>
    <row r="758" spans="1:2" s="132" customFormat="1" ht="15.75">
      <c r="A758" s="137"/>
      <c r="B758" s="139"/>
    </row>
    <row r="759" spans="1:2" s="132" customFormat="1" ht="15.75">
      <c r="A759" s="137"/>
      <c r="B759" s="139"/>
    </row>
    <row r="760" spans="1:2" s="132" customFormat="1" ht="15.75">
      <c r="A760" s="137"/>
      <c r="B760" s="139"/>
    </row>
    <row r="761" spans="1:2" s="132" customFormat="1" ht="15.75">
      <c r="A761" s="137"/>
      <c r="B761" s="139"/>
    </row>
    <row r="762" spans="1:2" s="132" customFormat="1" ht="15.75">
      <c r="A762" s="137"/>
      <c r="B762" s="139"/>
    </row>
    <row r="763" spans="1:2" s="132" customFormat="1" ht="15.75">
      <c r="A763" s="137"/>
      <c r="B763" s="139"/>
    </row>
    <row r="764" spans="1:2" s="132" customFormat="1" ht="15.75">
      <c r="A764" s="137"/>
      <c r="B764" s="139"/>
    </row>
    <row r="765" spans="1:2" s="132" customFormat="1" ht="15.75">
      <c r="A765" s="137"/>
      <c r="B765" s="139"/>
    </row>
    <row r="766" spans="1:2" s="132" customFormat="1" ht="15.75">
      <c r="A766" s="137"/>
      <c r="B766" s="139"/>
    </row>
    <row r="767" spans="1:2" s="132" customFormat="1" ht="15.75">
      <c r="A767" s="137"/>
      <c r="B767" s="139"/>
    </row>
    <row r="768" spans="1:2" s="132" customFormat="1" ht="15.75">
      <c r="A768" s="137"/>
      <c r="B768" s="139"/>
    </row>
    <row r="769" spans="1:2" s="132" customFormat="1" ht="15.75">
      <c r="A769" s="137"/>
      <c r="B769" s="139"/>
    </row>
    <row r="770" spans="1:2" s="132" customFormat="1" ht="15.75">
      <c r="A770" s="137"/>
      <c r="B770" s="139"/>
    </row>
    <row r="771" spans="1:2" s="132" customFormat="1" ht="15.75">
      <c r="A771" s="137"/>
      <c r="B771" s="139"/>
    </row>
    <row r="772" spans="1:2" s="132" customFormat="1" ht="15.75">
      <c r="A772" s="137"/>
      <c r="B772" s="139"/>
    </row>
    <row r="773" spans="1:2" s="132" customFormat="1" ht="15.75">
      <c r="A773" s="137"/>
      <c r="B773" s="139"/>
    </row>
    <row r="774" spans="1:2" s="132" customFormat="1" ht="15.75">
      <c r="A774" s="137"/>
      <c r="B774" s="139"/>
    </row>
    <row r="775" spans="1:2" s="132" customFormat="1" ht="15.75">
      <c r="A775" s="137"/>
      <c r="B775" s="139"/>
    </row>
    <row r="776" spans="1:2" s="132" customFormat="1" ht="15.75">
      <c r="A776" s="137"/>
      <c r="B776" s="139"/>
    </row>
    <row r="777" spans="1:2" s="132" customFormat="1" ht="15.75">
      <c r="A777" s="137"/>
      <c r="B777" s="139"/>
    </row>
    <row r="778" spans="1:2" s="132" customFormat="1" ht="15.75">
      <c r="A778" s="137"/>
      <c r="B778" s="139"/>
    </row>
    <row r="779" spans="1:2" s="132" customFormat="1" ht="15.75">
      <c r="A779" s="137"/>
      <c r="B779" s="139"/>
    </row>
    <row r="780" spans="1:2" s="132" customFormat="1" ht="15.75">
      <c r="A780" s="137"/>
      <c r="B780" s="139"/>
    </row>
    <row r="781" spans="1:2" s="132" customFormat="1" ht="15.75">
      <c r="A781" s="137"/>
      <c r="B781" s="139"/>
    </row>
    <row r="782" spans="1:2" s="132" customFormat="1" ht="15.75">
      <c r="A782" s="137"/>
      <c r="B782" s="139"/>
    </row>
    <row r="783" spans="1:2" s="132" customFormat="1" ht="15.75">
      <c r="A783" s="137"/>
      <c r="B783" s="139"/>
    </row>
    <row r="784" spans="1:2" s="132" customFormat="1" ht="15.75">
      <c r="A784" s="137"/>
      <c r="B784" s="139"/>
    </row>
    <row r="785" spans="1:2" s="132" customFormat="1" ht="15.75">
      <c r="A785" s="137"/>
      <c r="B785" s="139"/>
    </row>
    <row r="786" spans="1:2" s="132" customFormat="1" ht="15.75">
      <c r="A786" s="137"/>
      <c r="B786" s="139"/>
    </row>
    <row r="787" spans="1:2" s="132" customFormat="1" ht="15.75">
      <c r="A787" s="137"/>
      <c r="B787" s="139"/>
    </row>
    <row r="788" spans="1:2" s="132" customFormat="1" ht="15.75">
      <c r="A788" s="137"/>
      <c r="B788" s="139"/>
    </row>
    <row r="789" spans="1:2" s="132" customFormat="1" ht="15.75">
      <c r="A789" s="137"/>
      <c r="B789" s="139"/>
    </row>
    <row r="790" spans="1:2" s="132" customFormat="1" ht="15.75">
      <c r="A790" s="137"/>
      <c r="B790" s="139"/>
    </row>
    <row r="791" spans="1:2" s="132" customFormat="1" ht="15.75">
      <c r="A791" s="137"/>
      <c r="B791" s="139"/>
    </row>
    <row r="792" spans="1:2" s="132" customFormat="1" ht="15.75">
      <c r="A792" s="137"/>
      <c r="B792" s="139"/>
    </row>
    <row r="793" spans="1:2" s="132" customFormat="1" ht="15.75">
      <c r="A793" s="137"/>
      <c r="B793" s="139"/>
    </row>
    <row r="794" spans="1:2" s="132" customFormat="1" ht="15.75">
      <c r="A794" s="137"/>
      <c r="B794" s="139"/>
    </row>
    <row r="795" spans="1:2" s="132" customFormat="1" ht="15.75">
      <c r="A795" s="137"/>
      <c r="B795" s="139"/>
    </row>
    <row r="796" spans="1:2" s="132" customFormat="1" ht="15.75">
      <c r="A796" s="137"/>
      <c r="B796" s="139"/>
    </row>
    <row r="797" spans="1:2" s="132" customFormat="1" ht="15.75">
      <c r="A797" s="137"/>
      <c r="B797" s="139"/>
    </row>
    <row r="798" spans="1:2" s="132" customFormat="1" ht="15.75">
      <c r="A798" s="137"/>
      <c r="B798" s="139"/>
    </row>
    <row r="799" spans="1:2" s="132" customFormat="1" ht="15.75">
      <c r="A799" s="137"/>
      <c r="B799" s="139"/>
    </row>
    <row r="800" spans="1:2" s="132" customFormat="1" ht="15.75">
      <c r="A800" s="137"/>
      <c r="B800" s="139"/>
    </row>
    <row r="801" spans="1:2" s="132" customFormat="1" ht="15.75">
      <c r="A801" s="137"/>
      <c r="B801" s="139"/>
    </row>
    <row r="802" spans="1:2" s="132" customFormat="1" ht="15.75">
      <c r="A802" s="137"/>
      <c r="B802" s="139"/>
    </row>
    <row r="803" spans="1:2" s="132" customFormat="1" ht="15.75">
      <c r="A803" s="137"/>
      <c r="B803" s="139"/>
    </row>
    <row r="804" spans="1:2" s="132" customFormat="1" ht="15.75">
      <c r="A804" s="137"/>
      <c r="B804" s="139"/>
    </row>
    <row r="805" spans="1:2" s="132" customFormat="1" ht="15.75">
      <c r="A805" s="137"/>
      <c r="B805" s="139"/>
    </row>
    <row r="806" spans="1:2" s="132" customFormat="1" ht="15.75">
      <c r="A806" s="137"/>
      <c r="B806" s="139"/>
    </row>
    <row r="807" spans="1:2" s="132" customFormat="1" ht="15.75">
      <c r="A807" s="137"/>
      <c r="B807" s="139"/>
    </row>
    <row r="808" spans="1:2" s="132" customFormat="1" ht="15.75">
      <c r="A808" s="137"/>
      <c r="B808" s="139"/>
    </row>
    <row r="809" spans="1:2" s="132" customFormat="1" ht="15.75">
      <c r="A809" s="137"/>
      <c r="B809" s="139"/>
    </row>
    <row r="810" spans="1:2" s="132" customFormat="1" ht="15.75">
      <c r="A810" s="137"/>
      <c r="B810" s="139"/>
    </row>
    <row r="811" spans="1:2" s="132" customFormat="1" ht="15.75">
      <c r="A811" s="137"/>
      <c r="B811" s="139"/>
    </row>
    <row r="812" spans="1:2" s="132" customFormat="1" ht="15.75">
      <c r="A812" s="137"/>
      <c r="B812" s="139"/>
    </row>
    <row r="813" spans="1:2" s="132" customFormat="1" ht="15.75">
      <c r="A813" s="137"/>
      <c r="B813" s="139"/>
    </row>
    <row r="814" spans="1:2" s="132" customFormat="1" ht="15.75">
      <c r="A814" s="137"/>
      <c r="B814" s="139"/>
    </row>
    <row r="815" spans="1:2" s="132" customFormat="1" ht="15.75">
      <c r="A815" s="137"/>
      <c r="B815" s="139"/>
    </row>
    <row r="816" spans="1:2" s="132" customFormat="1" ht="15.75">
      <c r="A816" s="137"/>
      <c r="B816" s="139"/>
    </row>
    <row r="817" spans="1:2" s="132" customFormat="1" ht="15.75">
      <c r="A817" s="137"/>
      <c r="B817" s="139"/>
    </row>
    <row r="818" spans="1:2" s="132" customFormat="1" ht="15.75">
      <c r="A818" s="137"/>
      <c r="B818" s="139"/>
    </row>
    <row r="819" spans="1:2" s="132" customFormat="1" ht="15.75">
      <c r="A819" s="137"/>
      <c r="B819" s="139"/>
    </row>
    <row r="820" spans="1:2" s="132" customFormat="1" ht="15.75">
      <c r="A820" s="137"/>
      <c r="B820" s="139"/>
    </row>
    <row r="821" spans="1:2" s="132" customFormat="1" ht="15.75">
      <c r="A821" s="137"/>
      <c r="B821" s="139"/>
    </row>
    <row r="822" spans="1:2" s="132" customFormat="1" ht="15.75">
      <c r="A822" s="137"/>
      <c r="B822" s="139"/>
    </row>
    <row r="823" spans="1:2" s="132" customFormat="1" ht="15.75">
      <c r="A823" s="137"/>
      <c r="B823" s="139"/>
    </row>
    <row r="824" spans="1:2" s="132" customFormat="1" ht="15.75">
      <c r="A824" s="137"/>
      <c r="B824" s="139"/>
    </row>
    <row r="825" spans="1:2" s="132" customFormat="1" ht="15.75">
      <c r="A825" s="137"/>
      <c r="B825" s="139"/>
    </row>
    <row r="826" spans="1:2" s="132" customFormat="1" ht="15.75">
      <c r="A826" s="137"/>
      <c r="B826" s="139"/>
    </row>
    <row r="827" spans="1:2" s="132" customFormat="1" ht="15.75">
      <c r="A827" s="137"/>
      <c r="B827" s="139"/>
    </row>
    <row r="828" spans="1:2" s="132" customFormat="1" ht="15.75">
      <c r="A828" s="137"/>
      <c r="B828" s="139"/>
    </row>
    <row r="829" spans="1:2" s="132" customFormat="1" ht="15.75">
      <c r="A829" s="137"/>
      <c r="B829" s="139"/>
    </row>
    <row r="830" spans="1:2" s="132" customFormat="1" ht="15.75">
      <c r="A830" s="137"/>
      <c r="B830" s="139"/>
    </row>
    <row r="831" spans="1:2" s="132" customFormat="1" ht="15.75">
      <c r="A831" s="137"/>
      <c r="B831" s="139"/>
    </row>
    <row r="832" spans="1:2" s="132" customFormat="1" ht="15.75">
      <c r="A832" s="137"/>
      <c r="B832" s="139"/>
    </row>
    <row r="833" spans="1:2" s="132" customFormat="1" ht="15.75">
      <c r="A833" s="137"/>
      <c r="B833" s="139"/>
    </row>
    <row r="834" spans="1:2" s="132" customFormat="1" ht="15.75">
      <c r="A834" s="137"/>
      <c r="B834" s="139"/>
    </row>
    <row r="835" spans="1:2" s="132" customFormat="1" ht="15.75">
      <c r="A835" s="137"/>
      <c r="B835" s="139"/>
    </row>
    <row r="836" spans="1:2" s="132" customFormat="1" ht="15.75">
      <c r="A836" s="137"/>
      <c r="B836" s="139"/>
    </row>
    <row r="837" spans="1:2" s="132" customFormat="1" ht="15.75">
      <c r="A837" s="137"/>
      <c r="B837" s="139"/>
    </row>
    <row r="838" spans="1:2" s="132" customFormat="1" ht="15.75">
      <c r="A838" s="137"/>
      <c r="B838" s="139"/>
    </row>
    <row r="839" spans="1:2" s="132" customFormat="1" ht="15.75">
      <c r="A839" s="137"/>
      <c r="B839" s="139"/>
    </row>
    <row r="840" spans="1:2" s="132" customFormat="1" ht="15.75">
      <c r="A840" s="137"/>
      <c r="B840" s="139"/>
    </row>
    <row r="841" spans="1:2" s="132" customFormat="1" ht="15.75">
      <c r="A841" s="137"/>
      <c r="B841" s="139"/>
    </row>
    <row r="842" spans="1:2" s="132" customFormat="1" ht="15.75">
      <c r="A842" s="137"/>
      <c r="B842" s="139"/>
    </row>
    <row r="843" spans="1:2" s="132" customFormat="1" ht="15.75">
      <c r="A843" s="137"/>
      <c r="B843" s="139"/>
    </row>
    <row r="844" spans="1:2" s="132" customFormat="1" ht="15.75">
      <c r="A844" s="137"/>
      <c r="B844" s="139"/>
    </row>
    <row r="845" spans="1:2" s="132" customFormat="1" ht="15.75">
      <c r="A845" s="137"/>
      <c r="B845" s="139"/>
    </row>
    <row r="846" spans="1:2" s="132" customFormat="1" ht="15.75">
      <c r="A846" s="137"/>
      <c r="B846" s="139"/>
    </row>
    <row r="847" spans="1:2" s="132" customFormat="1" ht="15.75">
      <c r="A847" s="137"/>
      <c r="B847" s="139"/>
    </row>
    <row r="848" spans="1:2" s="132" customFormat="1" ht="15.75">
      <c r="A848" s="137"/>
      <c r="B848" s="139"/>
    </row>
    <row r="849" spans="1:2" s="132" customFormat="1" ht="15.75">
      <c r="A849" s="137"/>
      <c r="B849" s="139"/>
    </row>
    <row r="850" spans="1:2" s="132" customFormat="1" ht="15.75">
      <c r="A850" s="137"/>
      <c r="B850" s="139"/>
    </row>
    <row r="851" spans="1:2" s="132" customFormat="1" ht="15.75">
      <c r="A851" s="137"/>
      <c r="B851" s="139"/>
    </row>
    <row r="852" spans="1:2" s="132" customFormat="1" ht="15.75">
      <c r="A852" s="137"/>
      <c r="B852" s="139"/>
    </row>
    <row r="853" spans="1:2" s="132" customFormat="1" ht="15.75">
      <c r="A853" s="137"/>
      <c r="B853" s="139"/>
    </row>
    <row r="854" spans="1:2" s="132" customFormat="1" ht="15.75">
      <c r="A854" s="137"/>
      <c r="B854" s="139"/>
    </row>
    <row r="855" spans="1:2" s="132" customFormat="1" ht="15.75">
      <c r="A855" s="137"/>
      <c r="B855" s="139"/>
    </row>
    <row r="856" spans="1:2" s="132" customFormat="1" ht="15.75">
      <c r="A856" s="137"/>
      <c r="B856" s="139"/>
    </row>
    <row r="857" spans="1:2" s="132" customFormat="1" ht="15.75">
      <c r="A857" s="137"/>
      <c r="B857" s="139"/>
    </row>
    <row r="858" spans="1:2" s="132" customFormat="1" ht="15.75">
      <c r="A858" s="137"/>
      <c r="B858" s="139"/>
    </row>
    <row r="859" spans="1:2" s="132" customFormat="1" ht="15.75">
      <c r="A859" s="137"/>
      <c r="B859" s="139"/>
    </row>
    <row r="860" spans="1:2" s="132" customFormat="1" ht="15.75">
      <c r="A860" s="137"/>
      <c r="B860" s="139"/>
    </row>
    <row r="861" spans="1:2" s="132" customFormat="1" ht="15.75">
      <c r="A861" s="137"/>
      <c r="B861" s="139"/>
    </row>
    <row r="862" spans="1:2" s="132" customFormat="1" ht="15.75">
      <c r="A862" s="137"/>
      <c r="B862" s="139"/>
    </row>
    <row r="863" spans="1:2" s="132" customFormat="1" ht="15.75">
      <c r="A863" s="137"/>
      <c r="B863" s="139"/>
    </row>
    <row r="864" spans="1:2" s="132" customFormat="1" ht="15.75">
      <c r="A864" s="137"/>
      <c r="B864" s="139"/>
    </row>
    <row r="865" spans="1:2" s="132" customFormat="1" ht="15.75">
      <c r="A865" s="137"/>
      <c r="B865" s="139"/>
    </row>
    <row r="866" spans="1:2" s="132" customFormat="1" ht="15.75">
      <c r="A866" s="137"/>
      <c r="B866" s="139"/>
    </row>
    <row r="867" spans="1:2" s="132" customFormat="1" ht="15.75">
      <c r="A867" s="137"/>
      <c r="B867" s="139"/>
    </row>
    <row r="868" spans="1:2" s="132" customFormat="1" ht="15.75">
      <c r="A868" s="137"/>
      <c r="B868" s="139"/>
    </row>
    <row r="869" spans="1:2" s="132" customFormat="1" ht="15.75">
      <c r="A869" s="137"/>
      <c r="B869" s="139"/>
    </row>
    <row r="870" spans="1:2" s="132" customFormat="1" ht="15.75">
      <c r="A870" s="137"/>
      <c r="B870" s="139"/>
    </row>
    <row r="871" spans="1:2" s="132" customFormat="1" ht="15.75">
      <c r="A871" s="137"/>
      <c r="B871" s="139"/>
    </row>
    <row r="872" spans="1:2" s="132" customFormat="1" ht="15.75">
      <c r="A872" s="137"/>
      <c r="B872" s="139"/>
    </row>
    <row r="873" spans="1:2" s="132" customFormat="1" ht="15.75">
      <c r="A873" s="137"/>
      <c r="B873" s="139"/>
    </row>
    <row r="874" spans="1:2" s="132" customFormat="1" ht="15.75">
      <c r="A874" s="137"/>
      <c r="B874" s="139"/>
    </row>
    <row r="875" spans="1:2" s="132" customFormat="1" ht="15.75">
      <c r="A875" s="137"/>
      <c r="B875" s="139"/>
    </row>
    <row r="876" spans="1:2" s="132" customFormat="1" ht="15.75">
      <c r="A876" s="137"/>
      <c r="B876" s="139"/>
    </row>
    <row r="877" spans="1:2" s="132" customFormat="1" ht="15.75">
      <c r="A877" s="137"/>
      <c r="B877" s="139"/>
    </row>
    <row r="878" spans="1:2" s="132" customFormat="1" ht="15.75">
      <c r="A878" s="137"/>
      <c r="B878" s="139"/>
    </row>
    <row r="879" spans="1:2" s="132" customFormat="1" ht="15.75">
      <c r="A879" s="137"/>
      <c r="B879" s="139"/>
    </row>
    <row r="880" spans="1:2" s="132" customFormat="1" ht="15.75">
      <c r="A880" s="137"/>
      <c r="B880" s="139"/>
    </row>
    <row r="881" spans="1:2" s="132" customFormat="1" ht="15.75">
      <c r="A881" s="137"/>
      <c r="B881" s="139"/>
    </row>
    <row r="882" spans="1:2" s="132" customFormat="1" ht="15.75">
      <c r="A882" s="137"/>
      <c r="B882" s="139"/>
    </row>
    <row r="883" spans="1:2" s="132" customFormat="1" ht="15.75">
      <c r="A883" s="137"/>
      <c r="B883" s="139"/>
    </row>
    <row r="884" spans="1:2" s="132" customFormat="1" ht="15.75">
      <c r="A884" s="137"/>
      <c r="B884" s="139"/>
    </row>
    <row r="885" spans="1:2" s="132" customFormat="1" ht="15.75">
      <c r="A885" s="137"/>
      <c r="B885" s="139"/>
    </row>
    <row r="886" spans="1:2" s="132" customFormat="1" ht="15.75">
      <c r="A886" s="137"/>
      <c r="B886" s="139"/>
    </row>
    <row r="887" spans="1:2" s="132" customFormat="1" ht="15.75">
      <c r="A887" s="137"/>
      <c r="B887" s="139"/>
    </row>
    <row r="888" spans="1:2" s="132" customFormat="1" ht="15.75">
      <c r="A888" s="137"/>
      <c r="B888" s="139"/>
    </row>
    <row r="889" spans="1:2" s="132" customFormat="1" ht="15.75">
      <c r="A889" s="137"/>
      <c r="B889" s="139"/>
    </row>
    <row r="890" spans="1:2" s="132" customFormat="1" ht="15.75">
      <c r="A890" s="137"/>
      <c r="B890" s="139"/>
    </row>
    <row r="891" spans="1:2" s="132" customFormat="1" ht="15.75">
      <c r="A891" s="137"/>
      <c r="B891" s="139"/>
    </row>
    <row r="892" spans="1:2" s="132" customFormat="1" ht="15.75">
      <c r="A892" s="137"/>
      <c r="B892" s="139"/>
    </row>
    <row r="893" spans="1:2" s="132" customFormat="1" ht="15.75">
      <c r="A893" s="137"/>
      <c r="B893" s="139"/>
    </row>
    <row r="894" spans="1:2" s="132" customFormat="1" ht="15.75">
      <c r="A894" s="137"/>
      <c r="B894" s="139"/>
    </row>
    <row r="895" spans="1:2" s="132" customFormat="1" ht="15.75">
      <c r="A895" s="137"/>
      <c r="B895" s="139"/>
    </row>
    <row r="896" spans="1:2" s="132" customFormat="1" ht="15.75">
      <c r="A896" s="137"/>
      <c r="B896" s="139"/>
    </row>
    <row r="897" spans="1:2" s="132" customFormat="1" ht="15.75">
      <c r="A897" s="137"/>
      <c r="B897" s="139"/>
    </row>
    <row r="898" spans="1:2" s="132" customFormat="1" ht="15.75">
      <c r="A898" s="137"/>
      <c r="B898" s="139"/>
    </row>
    <row r="899" spans="1:2" s="132" customFormat="1" ht="15.75">
      <c r="A899" s="137"/>
      <c r="B899" s="139"/>
    </row>
    <row r="900" spans="1:2" s="132" customFormat="1" ht="15.75">
      <c r="A900" s="137"/>
      <c r="B900" s="139"/>
    </row>
    <row r="901" spans="1:2" s="132" customFormat="1" ht="15.75">
      <c r="A901" s="137"/>
      <c r="B901" s="139"/>
    </row>
    <row r="902" spans="1:2" s="132" customFormat="1" ht="15.75">
      <c r="A902" s="137"/>
      <c r="B902" s="139"/>
    </row>
    <row r="903" spans="1:2" s="132" customFormat="1" ht="15.75">
      <c r="A903" s="137"/>
      <c r="B903" s="139"/>
    </row>
    <row r="904" spans="1:2" s="132" customFormat="1" ht="15.75">
      <c r="A904" s="137"/>
      <c r="B904" s="139"/>
    </row>
    <row r="905" spans="1:2" s="132" customFormat="1" ht="15.75">
      <c r="A905" s="137"/>
      <c r="B905" s="139"/>
    </row>
    <row r="906" spans="1:2" s="132" customFormat="1" ht="15.75">
      <c r="A906" s="137"/>
      <c r="B906" s="139"/>
    </row>
    <row r="907" spans="1:2" s="132" customFormat="1" ht="15.75">
      <c r="A907" s="137"/>
      <c r="B907" s="139"/>
    </row>
    <row r="908" spans="1:2" s="132" customFormat="1" ht="15.75">
      <c r="A908" s="137"/>
      <c r="B908" s="139"/>
    </row>
    <row r="909" spans="1:2" s="132" customFormat="1" ht="15.75">
      <c r="A909" s="137"/>
      <c r="B909" s="139"/>
    </row>
    <row r="910" spans="1:2" s="132" customFormat="1" ht="15.75">
      <c r="A910" s="137"/>
      <c r="B910" s="139"/>
    </row>
    <row r="911" spans="1:2" s="132" customFormat="1" ht="15.75">
      <c r="A911" s="137"/>
      <c r="B911" s="139"/>
    </row>
    <row r="912" spans="1:2" s="132" customFormat="1" ht="15.75">
      <c r="A912" s="137"/>
      <c r="B912" s="139"/>
    </row>
    <row r="913" spans="1:2" s="132" customFormat="1" ht="15.75">
      <c r="A913" s="137"/>
      <c r="B913" s="139"/>
    </row>
    <row r="914" spans="1:2" s="132" customFormat="1" ht="15.75">
      <c r="A914" s="137"/>
      <c r="B914" s="139"/>
    </row>
    <row r="915" spans="1:2" s="132" customFormat="1" ht="15.75">
      <c r="A915" s="137"/>
      <c r="B915" s="139"/>
    </row>
    <row r="916" spans="1:2" s="132" customFormat="1" ht="15.75">
      <c r="A916" s="137"/>
      <c r="B916" s="139"/>
    </row>
    <row r="917" spans="1:2" s="132" customFormat="1" ht="15.75">
      <c r="A917" s="137"/>
      <c r="B917" s="139"/>
    </row>
    <row r="918" spans="1:2" s="132" customFormat="1" ht="15.75">
      <c r="A918" s="137"/>
      <c r="B918" s="139"/>
    </row>
    <row r="919" spans="1:2" s="132" customFormat="1" ht="15.75">
      <c r="A919" s="137"/>
      <c r="B919" s="139"/>
    </row>
    <row r="920" spans="1:2" s="132" customFormat="1" ht="15.75">
      <c r="A920" s="137"/>
      <c r="B920" s="139"/>
    </row>
    <row r="921" spans="1:2" s="132" customFormat="1" ht="15.75">
      <c r="A921" s="137"/>
      <c r="B921" s="139"/>
    </row>
    <row r="922" spans="1:2" s="132" customFormat="1" ht="15.75">
      <c r="A922" s="137"/>
      <c r="B922" s="139"/>
    </row>
    <row r="923" spans="1:2" s="132" customFormat="1" ht="15.75">
      <c r="A923" s="137"/>
      <c r="B923" s="139"/>
    </row>
    <row r="924" spans="1:2" s="132" customFormat="1" ht="15.75">
      <c r="A924" s="137"/>
      <c r="B924" s="139"/>
    </row>
    <row r="925" spans="1:2" s="132" customFormat="1" ht="15.75">
      <c r="A925" s="137"/>
      <c r="B925" s="139"/>
    </row>
    <row r="926" spans="1:2" s="132" customFormat="1" ht="15.75">
      <c r="A926" s="137"/>
      <c r="B926" s="139"/>
    </row>
    <row r="927" spans="1:2" s="132" customFormat="1" ht="15.75">
      <c r="A927" s="137"/>
      <c r="B927" s="139"/>
    </row>
    <row r="928" spans="1:2" s="132" customFormat="1" ht="15.75">
      <c r="A928" s="137"/>
      <c r="B928" s="139"/>
    </row>
    <row r="929" spans="1:2" s="132" customFormat="1" ht="15.75">
      <c r="A929" s="137"/>
      <c r="B929" s="139"/>
    </row>
    <row r="930" spans="1:2" s="132" customFormat="1" ht="15.75">
      <c r="A930" s="137"/>
      <c r="B930" s="139"/>
    </row>
    <row r="931" spans="1:2" s="132" customFormat="1" ht="15.75">
      <c r="A931" s="137"/>
      <c r="B931" s="139"/>
    </row>
    <row r="932" spans="1:2" s="132" customFormat="1" ht="15.75">
      <c r="A932" s="137"/>
      <c r="B932" s="139"/>
    </row>
    <row r="933" spans="1:2" s="132" customFormat="1" ht="15.75">
      <c r="A933" s="137"/>
      <c r="B933" s="139"/>
    </row>
    <row r="934" spans="1:2" s="132" customFormat="1" ht="15.75">
      <c r="A934" s="137"/>
      <c r="B934" s="139"/>
    </row>
    <row r="935" spans="1:2" s="132" customFormat="1" ht="15.75">
      <c r="A935" s="137"/>
      <c r="B935" s="139"/>
    </row>
    <row r="936" spans="1:2" s="132" customFormat="1" ht="15.75">
      <c r="A936" s="137"/>
      <c r="B936" s="139"/>
    </row>
    <row r="937" spans="1:2" s="132" customFormat="1" ht="15.75">
      <c r="A937" s="137"/>
      <c r="B937" s="139"/>
    </row>
    <row r="938" spans="1:2" s="132" customFormat="1" ht="15.75">
      <c r="A938" s="137"/>
      <c r="B938" s="139"/>
    </row>
    <row r="939" spans="1:2" s="132" customFormat="1" ht="15.75">
      <c r="A939" s="137"/>
      <c r="B939" s="139"/>
    </row>
    <row r="940" spans="1:2" s="132" customFormat="1" ht="15.75">
      <c r="A940" s="137"/>
      <c r="B940" s="139"/>
    </row>
    <row r="941" spans="1:2" s="132" customFormat="1" ht="15.75">
      <c r="A941" s="137"/>
      <c r="B941" s="139"/>
    </row>
    <row r="942" spans="1:2" s="132" customFormat="1" ht="15.75">
      <c r="A942" s="137"/>
      <c r="B942" s="139"/>
    </row>
    <row r="943" spans="1:2" s="132" customFormat="1" ht="15.75">
      <c r="A943" s="137"/>
      <c r="B943" s="139"/>
    </row>
    <row r="944" spans="1:2" s="132" customFormat="1" ht="15.75">
      <c r="A944" s="137"/>
      <c r="B944" s="139"/>
    </row>
    <row r="945" spans="1:2" s="132" customFormat="1" ht="15.75">
      <c r="A945" s="137"/>
      <c r="B945" s="139"/>
    </row>
    <row r="946" spans="1:2" s="132" customFormat="1" ht="15.75">
      <c r="A946" s="137"/>
      <c r="B946" s="139"/>
    </row>
    <row r="947" spans="1:2" s="132" customFormat="1" ht="15.75">
      <c r="A947" s="137"/>
      <c r="B947" s="139"/>
    </row>
    <row r="948" spans="1:2" s="132" customFormat="1" ht="15.75">
      <c r="A948" s="137"/>
      <c r="B948" s="139"/>
    </row>
    <row r="949" spans="1:2" s="132" customFormat="1" ht="15.75">
      <c r="A949" s="137"/>
      <c r="B949" s="139"/>
    </row>
    <row r="950" spans="1:2" s="132" customFormat="1" ht="15.75">
      <c r="A950" s="137"/>
      <c r="B950" s="139"/>
    </row>
    <row r="951" spans="1:2" s="132" customFormat="1" ht="15.75">
      <c r="A951" s="137"/>
      <c r="B951" s="139"/>
    </row>
    <row r="952" spans="1:2" s="132" customFormat="1" ht="15.75">
      <c r="A952" s="137"/>
      <c r="B952" s="139"/>
    </row>
    <row r="953" spans="1:2" s="132" customFormat="1" ht="15.75">
      <c r="A953" s="137"/>
      <c r="B953" s="139"/>
    </row>
    <row r="954" spans="1:2" s="132" customFormat="1" ht="15.75">
      <c r="A954" s="137"/>
      <c r="B954" s="139"/>
    </row>
    <row r="955" spans="1:2" s="132" customFormat="1" ht="15.75">
      <c r="A955" s="137"/>
      <c r="B955" s="139"/>
    </row>
    <row r="956" spans="1:2" s="132" customFormat="1" ht="15.75">
      <c r="A956" s="137"/>
      <c r="B956" s="139"/>
    </row>
    <row r="957" spans="1:2" s="132" customFormat="1" ht="15.75">
      <c r="A957" s="137"/>
      <c r="B957" s="139"/>
    </row>
    <row r="958" spans="1:2" s="132" customFormat="1" ht="15.75">
      <c r="A958" s="137"/>
      <c r="B958" s="139"/>
    </row>
    <row r="959" spans="1:2" s="132" customFormat="1" ht="15.75">
      <c r="A959" s="137"/>
      <c r="B959" s="139"/>
    </row>
    <row r="960" spans="1:2" s="132" customFormat="1" ht="15.75">
      <c r="A960" s="137"/>
      <c r="B960" s="139"/>
    </row>
    <row r="961" spans="1:2" s="132" customFormat="1" ht="15.75">
      <c r="A961" s="137"/>
      <c r="B961" s="139"/>
    </row>
    <row r="962" spans="1:2" s="132" customFormat="1" ht="15.75">
      <c r="A962" s="137"/>
      <c r="B962" s="139"/>
    </row>
    <row r="963" spans="1:2" s="132" customFormat="1" ht="15.75">
      <c r="A963" s="137"/>
      <c r="B963" s="139"/>
    </row>
    <row r="964" spans="1:2" s="132" customFormat="1" ht="15.75">
      <c r="A964" s="137"/>
      <c r="B964" s="139"/>
    </row>
    <row r="965" spans="1:2" s="132" customFormat="1" ht="15.75">
      <c r="A965" s="137"/>
      <c r="B965" s="139"/>
    </row>
    <row r="966" spans="1:2" s="132" customFormat="1" ht="15.75">
      <c r="A966" s="137"/>
      <c r="B966" s="139"/>
    </row>
    <row r="967" spans="1:2" s="132" customFormat="1" ht="15.75">
      <c r="A967" s="137"/>
      <c r="B967" s="139"/>
    </row>
    <row r="968" spans="1:2" s="132" customFormat="1" ht="15.75">
      <c r="A968" s="137"/>
      <c r="B968" s="139"/>
    </row>
    <row r="969" spans="1:2" s="132" customFormat="1" ht="15.75">
      <c r="A969" s="137"/>
      <c r="B969" s="139"/>
    </row>
    <row r="970" spans="1:2" s="132" customFormat="1" ht="15.75">
      <c r="A970" s="137"/>
      <c r="B970" s="139"/>
    </row>
    <row r="971" spans="1:2" s="132" customFormat="1" ht="15.75">
      <c r="A971" s="137"/>
      <c r="B971" s="139"/>
    </row>
    <row r="972" spans="1:2" s="132" customFormat="1" ht="15.75">
      <c r="A972" s="137"/>
      <c r="B972" s="139"/>
    </row>
    <row r="973" spans="1:2" s="132" customFormat="1" ht="15.75">
      <c r="A973" s="137"/>
      <c r="B973" s="139"/>
    </row>
    <row r="974" spans="1:2" s="132" customFormat="1" ht="15.75">
      <c r="A974" s="137"/>
      <c r="B974" s="139"/>
    </row>
    <row r="975" spans="1:2" s="132" customFormat="1" ht="15.75">
      <c r="A975" s="137"/>
      <c r="B975" s="139"/>
    </row>
    <row r="976" spans="1:2" s="132" customFormat="1" ht="15.75">
      <c r="A976" s="137"/>
      <c r="B976" s="139"/>
    </row>
    <row r="977" spans="1:2" s="132" customFormat="1" ht="15.75">
      <c r="A977" s="137"/>
      <c r="B977" s="139"/>
    </row>
    <row r="978" spans="1:2" s="132" customFormat="1" ht="15.75">
      <c r="A978" s="137"/>
      <c r="B978" s="139"/>
    </row>
    <row r="979" spans="1:2" s="132" customFormat="1" ht="15.75">
      <c r="A979" s="137"/>
      <c r="B979" s="139"/>
    </row>
    <row r="980" spans="1:2" s="132" customFormat="1" ht="15.75">
      <c r="A980" s="137"/>
      <c r="B980" s="139"/>
    </row>
    <row r="981" spans="1:2" s="132" customFormat="1" ht="15.75">
      <c r="A981" s="137"/>
      <c r="B981" s="139"/>
    </row>
    <row r="982" spans="1:2" s="132" customFormat="1" ht="15.75">
      <c r="A982" s="137"/>
      <c r="B982" s="139"/>
    </row>
    <row r="983" spans="1:2" s="132" customFormat="1" ht="15.75">
      <c r="A983" s="137"/>
      <c r="B983" s="139"/>
    </row>
    <row r="984" spans="1:2" s="132" customFormat="1" ht="15.75">
      <c r="A984" s="137"/>
      <c r="B984" s="139"/>
    </row>
    <row r="985" spans="1:2" s="132" customFormat="1" ht="15.75">
      <c r="A985" s="137"/>
      <c r="B985" s="139"/>
    </row>
    <row r="986" spans="1:2" s="132" customFormat="1" ht="15.75">
      <c r="A986" s="137"/>
      <c r="B986" s="139"/>
    </row>
    <row r="987" spans="1:2" s="132" customFormat="1" ht="15.75">
      <c r="A987" s="137"/>
      <c r="B987" s="139"/>
    </row>
    <row r="988" spans="1:2" s="132" customFormat="1" ht="15.75">
      <c r="A988" s="137"/>
      <c r="B988" s="139"/>
    </row>
    <row r="989" spans="1:2" s="132" customFormat="1" ht="15.75">
      <c r="A989" s="137"/>
      <c r="B989" s="139"/>
    </row>
    <row r="990" spans="1:2" s="132" customFormat="1" ht="15.75">
      <c r="A990" s="137"/>
      <c r="B990" s="139"/>
    </row>
    <row r="991" spans="1:2" s="132" customFormat="1" ht="15.75">
      <c r="A991" s="137"/>
      <c r="B991" s="139"/>
    </row>
    <row r="992" spans="1:2" s="132" customFormat="1" ht="15.75">
      <c r="A992" s="137"/>
      <c r="B992" s="139"/>
    </row>
    <row r="993" spans="1:2" s="132" customFormat="1" ht="15.75">
      <c r="A993" s="137"/>
      <c r="B993" s="139"/>
    </row>
    <row r="994" spans="1:2" s="132" customFormat="1" ht="15.75">
      <c r="A994" s="137"/>
      <c r="B994" s="139"/>
    </row>
    <row r="995" spans="1:2" s="132" customFormat="1" ht="15.75">
      <c r="A995" s="137"/>
      <c r="B995" s="139"/>
    </row>
    <row r="996" spans="1:2" s="132" customFormat="1" ht="15.75">
      <c r="A996" s="137"/>
      <c r="B996" s="139"/>
    </row>
    <row r="997" spans="1:2" s="132" customFormat="1" ht="15.75">
      <c r="A997" s="137"/>
      <c r="B997" s="139"/>
    </row>
    <row r="998" spans="1:2" s="132" customFormat="1" ht="15.75">
      <c r="A998" s="137"/>
      <c r="B998" s="139"/>
    </row>
    <row r="999" spans="1:2" s="132" customFormat="1" ht="15.75">
      <c r="A999" s="137"/>
      <c r="B999" s="139"/>
    </row>
    <row r="1000" spans="1:2" s="132" customFormat="1" ht="15.75">
      <c r="A1000" s="137"/>
      <c r="B1000" s="139"/>
    </row>
    <row r="1001" spans="1:2" s="132" customFormat="1" ht="15.75">
      <c r="A1001" s="137"/>
      <c r="B1001" s="139"/>
    </row>
    <row r="1002" spans="1:2" s="132" customFormat="1" ht="15.75">
      <c r="A1002" s="137"/>
      <c r="B1002" s="139"/>
    </row>
    <row r="1003" spans="1:2" s="132" customFormat="1" ht="15.75">
      <c r="A1003" s="137"/>
      <c r="B1003" s="139"/>
    </row>
    <row r="1004" spans="1:2" s="132" customFormat="1" ht="15.75">
      <c r="A1004" s="137"/>
      <c r="B1004" s="139"/>
    </row>
    <row r="1005" spans="1:2" s="132" customFormat="1" ht="15.75">
      <c r="A1005" s="137"/>
      <c r="B1005" s="139"/>
    </row>
    <row r="1006" spans="1:2" s="132" customFormat="1" ht="15.75">
      <c r="A1006" s="137"/>
      <c r="B1006" s="139"/>
    </row>
    <row r="1007" spans="1:2" s="132" customFormat="1" ht="15.75">
      <c r="A1007" s="137"/>
      <c r="B1007" s="139"/>
    </row>
    <row r="1008" spans="1:2" s="132" customFormat="1" ht="15.75">
      <c r="A1008" s="137"/>
      <c r="B1008" s="139"/>
    </row>
    <row r="1009" spans="1:2" s="132" customFormat="1" ht="15.75">
      <c r="A1009" s="137"/>
      <c r="B1009" s="139"/>
    </row>
    <row r="1010" spans="1:2" s="132" customFormat="1" ht="15.75">
      <c r="A1010" s="137"/>
      <c r="B1010" s="139"/>
    </row>
    <row r="1011" spans="1:2" s="132" customFormat="1" ht="15.75">
      <c r="A1011" s="137"/>
      <c r="B1011" s="139"/>
    </row>
    <row r="1012" spans="1:2" s="132" customFormat="1" ht="15.75">
      <c r="A1012" s="137"/>
      <c r="B1012" s="139"/>
    </row>
    <row r="1013" spans="1:2" s="132" customFormat="1" ht="15.75">
      <c r="A1013" s="137"/>
      <c r="B1013" s="139"/>
    </row>
    <row r="1014" spans="1:2" s="132" customFormat="1" ht="15.75">
      <c r="A1014" s="137"/>
      <c r="B1014" s="139"/>
    </row>
    <row r="1015" spans="1:2" s="132" customFormat="1" ht="15.75">
      <c r="A1015" s="137"/>
      <c r="B1015" s="139"/>
    </row>
    <row r="1016" spans="1:2" s="132" customFormat="1" ht="15.75">
      <c r="A1016" s="137"/>
      <c r="B1016" s="139"/>
    </row>
    <row r="1017" spans="1:2" s="132" customFormat="1" ht="15.75">
      <c r="A1017" s="137"/>
      <c r="B1017" s="139"/>
    </row>
    <row r="1018" spans="1:2" s="132" customFormat="1" ht="15.75">
      <c r="A1018" s="137"/>
      <c r="B1018" s="139"/>
    </row>
    <row r="1019" spans="1:2" s="132" customFormat="1" ht="15.75">
      <c r="A1019" s="137"/>
      <c r="B1019" s="139"/>
    </row>
    <row r="1020" spans="1:2" s="132" customFormat="1" ht="15.75">
      <c r="A1020" s="137"/>
      <c r="B1020" s="139"/>
    </row>
    <row r="1021" spans="1:2" s="132" customFormat="1" ht="15.75">
      <c r="A1021" s="137"/>
      <c r="B1021" s="139"/>
    </row>
    <row r="1022" spans="1:2" s="132" customFormat="1" ht="15.75">
      <c r="A1022" s="137"/>
      <c r="B1022" s="139"/>
    </row>
    <row r="1023" spans="1:2" s="132" customFormat="1" ht="15.75">
      <c r="A1023" s="137"/>
      <c r="B1023" s="139"/>
    </row>
    <row r="1024" spans="1:2" s="132" customFormat="1" ht="15.75">
      <c r="A1024" s="137"/>
      <c r="B1024" s="139"/>
    </row>
    <row r="1025" spans="1:2" s="132" customFormat="1" ht="15.75">
      <c r="A1025" s="137"/>
      <c r="B1025" s="139"/>
    </row>
    <row r="1026" spans="1:2" s="132" customFormat="1" ht="15.75">
      <c r="A1026" s="137"/>
      <c r="B1026" s="139"/>
    </row>
    <row r="1027" spans="1:2" s="132" customFormat="1" ht="15.75">
      <c r="A1027" s="137"/>
      <c r="B1027" s="139"/>
    </row>
    <row r="1028" spans="1:2" s="132" customFormat="1" ht="15.75">
      <c r="A1028" s="137"/>
      <c r="B1028" s="139"/>
    </row>
    <row r="1029" spans="1:2" s="132" customFormat="1" ht="15.75">
      <c r="A1029" s="137"/>
      <c r="B1029" s="139"/>
    </row>
    <row r="1030" spans="1:2" s="132" customFormat="1" ht="15.75">
      <c r="A1030" s="137"/>
      <c r="B1030" s="139"/>
    </row>
    <row r="1031" spans="1:2" s="132" customFormat="1" ht="15.75">
      <c r="A1031" s="137"/>
      <c r="B1031" s="139"/>
    </row>
    <row r="1032" spans="1:2" s="132" customFormat="1" ht="15.75">
      <c r="A1032" s="137"/>
      <c r="B1032" s="139"/>
    </row>
    <row r="1033" spans="1:2" s="132" customFormat="1" ht="15.75">
      <c r="A1033" s="137"/>
      <c r="B1033" s="139"/>
    </row>
    <row r="1034" spans="1:2" s="132" customFormat="1" ht="15.75">
      <c r="A1034" s="137"/>
      <c r="B1034" s="139"/>
    </row>
    <row r="1035" spans="1:2" s="132" customFormat="1" ht="15.75">
      <c r="A1035" s="137"/>
      <c r="B1035" s="139"/>
    </row>
    <row r="1036" spans="1:2" s="132" customFormat="1" ht="15.75">
      <c r="A1036" s="137"/>
      <c r="B1036" s="139"/>
    </row>
    <row r="1037" spans="1:2" s="132" customFormat="1" ht="15.75">
      <c r="A1037" s="137"/>
      <c r="B1037" s="139"/>
    </row>
    <row r="1038" spans="1:2" s="132" customFormat="1" ht="15.75">
      <c r="A1038" s="137"/>
      <c r="B1038" s="139"/>
    </row>
    <row r="1039" spans="1:2" s="132" customFormat="1" ht="15.75">
      <c r="A1039" s="137"/>
      <c r="B1039" s="139"/>
    </row>
    <row r="1040" spans="1:2" s="132" customFormat="1" ht="15.75">
      <c r="A1040" s="137"/>
      <c r="B1040" s="139"/>
    </row>
    <row r="1041" spans="1:2" s="132" customFormat="1" ht="15.75">
      <c r="A1041" s="137"/>
      <c r="B1041" s="139"/>
    </row>
    <row r="1042" spans="1:2" s="132" customFormat="1" ht="15.75">
      <c r="A1042" s="137"/>
      <c r="B1042" s="139"/>
    </row>
    <row r="1043" spans="1:2" s="132" customFormat="1" ht="15.75">
      <c r="A1043" s="137"/>
      <c r="B1043" s="139"/>
    </row>
    <row r="1044" spans="1:2" s="132" customFormat="1" ht="15.75">
      <c r="A1044" s="137"/>
      <c r="B1044" s="139"/>
    </row>
    <row r="1045" spans="1:2" s="132" customFormat="1" ht="15.75">
      <c r="A1045" s="137"/>
      <c r="B1045" s="139"/>
    </row>
    <row r="1046" spans="1:2" s="132" customFormat="1" ht="15.75">
      <c r="A1046" s="137"/>
      <c r="B1046" s="139"/>
    </row>
    <row r="1047" spans="1:2" s="132" customFormat="1" ht="15.75">
      <c r="A1047" s="137"/>
      <c r="B1047" s="139"/>
    </row>
    <row r="1048" spans="1:2" s="132" customFormat="1" ht="15.75">
      <c r="A1048" s="137"/>
      <c r="B1048" s="139"/>
    </row>
    <row r="1049" spans="1:2" s="132" customFormat="1" ht="15.75">
      <c r="A1049" s="137"/>
      <c r="B1049" s="139"/>
    </row>
    <row r="1050" spans="1:2" s="132" customFormat="1" ht="15.75">
      <c r="A1050" s="137"/>
      <c r="B1050" s="139"/>
    </row>
    <row r="1051" spans="1:2" s="132" customFormat="1" ht="15.75">
      <c r="A1051" s="137"/>
      <c r="B1051" s="139"/>
    </row>
    <row r="1052" spans="1:2" s="132" customFormat="1" ht="15.75">
      <c r="A1052" s="137"/>
      <c r="B1052" s="139"/>
    </row>
    <row r="1053" spans="1:2" s="132" customFormat="1" ht="15.75">
      <c r="A1053" s="137"/>
      <c r="B1053" s="139"/>
    </row>
    <row r="1054" spans="1:2" s="132" customFormat="1" ht="15.75">
      <c r="A1054" s="137"/>
      <c r="B1054" s="139"/>
    </row>
    <row r="1055" spans="1:2" s="132" customFormat="1" ht="15.75">
      <c r="A1055" s="137"/>
      <c r="B1055" s="139"/>
    </row>
    <row r="1056" spans="1:2" s="132" customFormat="1" ht="15.75">
      <c r="A1056" s="137"/>
      <c r="B1056" s="139"/>
    </row>
    <row r="1057" spans="1:2" s="132" customFormat="1" ht="15.75">
      <c r="A1057" s="137"/>
      <c r="B1057" s="139"/>
    </row>
    <row r="1058" spans="1:2" s="132" customFormat="1" ht="15.75">
      <c r="A1058" s="137"/>
      <c r="B1058" s="139"/>
    </row>
    <row r="1059" spans="1:2" s="132" customFormat="1" ht="15.75">
      <c r="A1059" s="137"/>
      <c r="B1059" s="139"/>
    </row>
    <row r="1060" spans="1:2" s="132" customFormat="1" ht="15.75">
      <c r="A1060" s="137"/>
      <c r="B1060" s="139"/>
    </row>
    <row r="1061" spans="1:2" s="132" customFormat="1" ht="15.75">
      <c r="A1061" s="137"/>
      <c r="B1061" s="139"/>
    </row>
    <row r="1062" spans="1:2" s="132" customFormat="1" ht="15.75">
      <c r="A1062" s="137"/>
      <c r="B1062" s="139"/>
    </row>
    <row r="1063" spans="1:2" s="132" customFormat="1" ht="15.75">
      <c r="A1063" s="137"/>
      <c r="B1063" s="139"/>
    </row>
    <row r="1064" spans="1:2" s="132" customFormat="1" ht="15.75">
      <c r="A1064" s="137"/>
      <c r="B1064" s="139"/>
    </row>
    <row r="1065" spans="1:2" s="132" customFormat="1" ht="15.75">
      <c r="A1065" s="137"/>
      <c r="B1065" s="139"/>
    </row>
    <row r="1066" spans="1:2" s="132" customFormat="1" ht="15.75">
      <c r="A1066" s="137"/>
      <c r="B1066" s="139"/>
    </row>
    <row r="1067" spans="1:2" s="132" customFormat="1" ht="15.75">
      <c r="A1067" s="137"/>
      <c r="B1067" s="139"/>
    </row>
    <row r="1068" spans="1:2" s="132" customFormat="1" ht="15.75">
      <c r="A1068" s="137"/>
      <c r="B1068" s="139"/>
    </row>
    <row r="1069" spans="1:2" s="132" customFormat="1" ht="15.75">
      <c r="A1069" s="137"/>
      <c r="B1069" s="139"/>
    </row>
    <row r="1070" spans="1:2" s="132" customFormat="1" ht="15.75">
      <c r="A1070" s="137"/>
      <c r="B1070" s="139"/>
    </row>
    <row r="1071" spans="1:2" s="132" customFormat="1" ht="15.75">
      <c r="A1071" s="137"/>
      <c r="B1071" s="139"/>
    </row>
    <row r="1072" spans="1:2" s="132" customFormat="1" ht="15.75">
      <c r="A1072" s="137"/>
      <c r="B1072" s="139"/>
    </row>
    <row r="1073" spans="1:2" s="132" customFormat="1" ht="15.75">
      <c r="A1073" s="137"/>
      <c r="B1073" s="139"/>
    </row>
    <row r="1074" spans="1:2" s="132" customFormat="1" ht="15.75">
      <c r="A1074" s="137"/>
      <c r="B1074" s="139"/>
    </row>
    <row r="1075" spans="1:2" s="132" customFormat="1" ht="15.75">
      <c r="A1075" s="137"/>
      <c r="B1075" s="139"/>
    </row>
    <row r="1076" spans="1:2" s="132" customFormat="1" ht="15.75">
      <c r="A1076" s="137"/>
      <c r="B1076" s="139"/>
    </row>
    <row r="1077" spans="1:2" s="132" customFormat="1" ht="15.75">
      <c r="A1077" s="137"/>
      <c r="B1077" s="139"/>
    </row>
    <row r="1078" spans="1:2" s="132" customFormat="1" ht="15.75">
      <c r="A1078" s="137"/>
      <c r="B1078" s="139"/>
    </row>
    <row r="1079" spans="1:2" s="132" customFormat="1" ht="15.75">
      <c r="A1079" s="137"/>
      <c r="B1079" s="139"/>
    </row>
    <row r="1080" spans="1:2" s="132" customFormat="1" ht="15.75">
      <c r="A1080" s="137"/>
      <c r="B1080" s="139"/>
    </row>
    <row r="1081" spans="1:2" s="132" customFormat="1" ht="15.75">
      <c r="A1081" s="137"/>
      <c r="B1081" s="139"/>
    </row>
    <row r="1082" spans="1:2" s="132" customFormat="1" ht="15.75">
      <c r="A1082" s="137"/>
      <c r="B1082" s="139"/>
    </row>
    <row r="1083" spans="1:2" s="132" customFormat="1" ht="15.75">
      <c r="A1083" s="137"/>
      <c r="B1083" s="139"/>
    </row>
    <row r="1084" spans="1:2" s="132" customFormat="1" ht="15.75">
      <c r="A1084" s="137"/>
      <c r="B1084" s="139"/>
    </row>
    <row r="1085" spans="1:2" s="132" customFormat="1" ht="15.75">
      <c r="A1085" s="137"/>
      <c r="B1085" s="139"/>
    </row>
    <row r="1086" spans="1:2" s="132" customFormat="1" ht="15.75">
      <c r="A1086" s="137"/>
      <c r="B1086" s="139"/>
    </row>
    <row r="1087" spans="1:2" s="132" customFormat="1" ht="15.75">
      <c r="A1087" s="137"/>
      <c r="B1087" s="139"/>
    </row>
    <row r="1088" spans="1:2" s="132" customFormat="1" ht="15.75">
      <c r="A1088" s="137"/>
      <c r="B1088" s="139"/>
    </row>
    <row r="1089" spans="1:2" s="132" customFormat="1" ht="15.75">
      <c r="A1089" s="137"/>
      <c r="B1089" s="139"/>
    </row>
    <row r="1090" spans="1:2" s="132" customFormat="1" ht="15.75">
      <c r="A1090" s="137"/>
      <c r="B1090" s="139"/>
    </row>
    <row r="1091" spans="1:2" s="132" customFormat="1" ht="15.75">
      <c r="A1091" s="137"/>
      <c r="B1091" s="139"/>
    </row>
    <row r="1092" spans="1:2" s="132" customFormat="1" ht="15.75">
      <c r="A1092" s="137"/>
      <c r="B1092" s="139"/>
    </row>
    <row r="1093" spans="1:2" s="132" customFormat="1" ht="15.75">
      <c r="A1093" s="137"/>
      <c r="B1093" s="139"/>
    </row>
    <row r="1094" spans="1:2" s="132" customFormat="1" ht="15.75">
      <c r="A1094" s="137"/>
      <c r="B1094" s="139"/>
    </row>
    <row r="1095" spans="1:2" s="132" customFormat="1" ht="15.75">
      <c r="A1095" s="137"/>
      <c r="B1095" s="139"/>
    </row>
    <row r="1096" spans="1:2" s="132" customFormat="1" ht="15.75">
      <c r="A1096" s="137"/>
      <c r="B1096" s="139"/>
    </row>
    <row r="1097" spans="1:2" s="132" customFormat="1" ht="15.75">
      <c r="A1097" s="137"/>
      <c r="B1097" s="139"/>
    </row>
    <row r="1098" spans="1:2" s="132" customFormat="1" ht="15.75">
      <c r="A1098" s="137"/>
      <c r="B1098" s="139"/>
    </row>
    <row r="1099" spans="1:2" s="132" customFormat="1" ht="15.75">
      <c r="A1099" s="137"/>
      <c r="B1099" s="139"/>
    </row>
    <row r="1100" spans="1:2" s="132" customFormat="1" ht="15.75">
      <c r="A1100" s="137"/>
      <c r="B1100" s="139"/>
    </row>
    <row r="1101" spans="1:2" s="132" customFormat="1" ht="15.75">
      <c r="A1101" s="137"/>
      <c r="B1101" s="139"/>
    </row>
    <row r="1102" spans="1:2" s="132" customFormat="1" ht="15.75">
      <c r="A1102" s="137"/>
      <c r="B1102" s="139"/>
    </row>
    <row r="1103" spans="1:2" s="132" customFormat="1" ht="15.75">
      <c r="A1103" s="137"/>
      <c r="B1103" s="139"/>
    </row>
    <row r="1104" spans="1:2" s="132" customFormat="1" ht="15.75">
      <c r="A1104" s="137"/>
      <c r="B1104" s="139"/>
    </row>
    <row r="1105" spans="1:2" s="132" customFormat="1" ht="15.75">
      <c r="A1105" s="137"/>
      <c r="B1105" s="139"/>
    </row>
    <row r="1106" spans="1:2" s="132" customFormat="1" ht="15.75">
      <c r="A1106" s="137"/>
      <c r="B1106" s="139"/>
    </row>
    <row r="1107" spans="1:2" s="132" customFormat="1" ht="15.75">
      <c r="A1107" s="137"/>
      <c r="B1107" s="139"/>
    </row>
    <row r="1108" spans="1:2" s="132" customFormat="1" ht="15.75">
      <c r="A1108" s="137"/>
      <c r="B1108" s="139"/>
    </row>
    <row r="1109" spans="1:2" s="132" customFormat="1" ht="15.75">
      <c r="A1109" s="137"/>
      <c r="B1109" s="139"/>
    </row>
    <row r="1110" spans="1:2" s="132" customFormat="1" ht="15.75">
      <c r="A1110" s="137"/>
      <c r="B1110" s="139"/>
    </row>
    <row r="1111" spans="1:2" s="132" customFormat="1" ht="15.75">
      <c r="A1111" s="137"/>
      <c r="B1111" s="139"/>
    </row>
    <row r="1112" spans="1:2" s="132" customFormat="1" ht="15.75">
      <c r="A1112" s="137"/>
      <c r="B1112" s="139"/>
    </row>
    <row r="1113" spans="1:2" s="132" customFormat="1" ht="15.75">
      <c r="A1113" s="137"/>
      <c r="B1113" s="139"/>
    </row>
    <row r="1114" spans="1:2" s="132" customFormat="1" ht="15.75">
      <c r="A1114" s="137"/>
      <c r="B1114" s="139"/>
    </row>
    <row r="1115" spans="1:2" s="132" customFormat="1" ht="15.75">
      <c r="A1115" s="137"/>
      <c r="B1115" s="139"/>
    </row>
    <row r="1116" spans="1:2" s="132" customFormat="1" ht="15.75">
      <c r="A1116" s="137"/>
      <c r="B1116" s="139"/>
    </row>
    <row r="1117" spans="1:2" s="132" customFormat="1" ht="15.75">
      <c r="A1117" s="137"/>
      <c r="B1117" s="139"/>
    </row>
    <row r="1118" spans="1:2" s="132" customFormat="1" ht="15.75">
      <c r="A1118" s="137"/>
      <c r="B1118" s="139"/>
    </row>
    <row r="1119" spans="1:2" s="132" customFormat="1" ht="15.75">
      <c r="A1119" s="137"/>
      <c r="B1119" s="139"/>
    </row>
    <row r="1120" spans="1:2" s="132" customFormat="1" ht="15.75">
      <c r="A1120" s="137"/>
      <c r="B1120" s="139"/>
    </row>
    <row r="1121" spans="1:2" s="132" customFormat="1" ht="15.75">
      <c r="A1121" s="137"/>
      <c r="B1121" s="139"/>
    </row>
    <row r="1122" spans="1:2" s="132" customFormat="1" ht="15.75">
      <c r="A1122" s="137"/>
      <c r="B1122" s="139"/>
    </row>
    <row r="1123" spans="1:2" s="132" customFormat="1" ht="15.75">
      <c r="A1123" s="137"/>
      <c r="B1123" s="139"/>
    </row>
    <row r="1124" spans="1:2" s="132" customFormat="1" ht="15.75">
      <c r="A1124" s="137"/>
      <c r="B1124" s="139"/>
    </row>
    <row r="1125" spans="1:2" s="132" customFormat="1" ht="15.75">
      <c r="A1125" s="137"/>
      <c r="B1125" s="139"/>
    </row>
    <row r="1126" spans="1:2" s="132" customFormat="1" ht="15.75">
      <c r="A1126" s="137"/>
      <c r="B1126" s="139"/>
    </row>
    <row r="1127" spans="1:2" s="132" customFormat="1" ht="15.75">
      <c r="A1127" s="137"/>
      <c r="B1127" s="139"/>
    </row>
    <row r="1128" spans="1:2" s="132" customFormat="1" ht="15.75">
      <c r="A1128" s="137"/>
      <c r="B1128" s="139"/>
    </row>
    <row r="1129" spans="1:2" s="132" customFormat="1" ht="15.75">
      <c r="A1129" s="137"/>
      <c r="B1129" s="139"/>
    </row>
    <row r="1130" spans="1:2" s="132" customFormat="1" ht="15.75">
      <c r="A1130" s="137"/>
      <c r="B1130" s="139"/>
    </row>
    <row r="1131" spans="1:2" s="132" customFormat="1" ht="15.75">
      <c r="A1131" s="137"/>
      <c r="B1131" s="139"/>
    </row>
    <row r="1132" spans="1:2" s="132" customFormat="1" ht="15.75">
      <c r="A1132" s="137"/>
      <c r="B1132" s="139"/>
    </row>
    <row r="1133" spans="1:2" s="132" customFormat="1" ht="15.75">
      <c r="A1133" s="137"/>
      <c r="B1133" s="139"/>
    </row>
    <row r="1134" spans="1:2" s="132" customFormat="1" ht="15.75">
      <c r="A1134" s="137"/>
      <c r="B1134" s="139"/>
    </row>
    <row r="1135" spans="1:2" s="132" customFormat="1" ht="15.75">
      <c r="A1135" s="137"/>
      <c r="B1135" s="139"/>
    </row>
    <row r="1136" spans="1:2" s="132" customFormat="1" ht="15.75">
      <c r="A1136" s="137"/>
      <c r="B1136" s="139"/>
    </row>
    <row r="1137" spans="1:2" s="132" customFormat="1" ht="15.75">
      <c r="A1137" s="137"/>
      <c r="B1137" s="139"/>
    </row>
    <row r="1138" spans="1:2" s="132" customFormat="1" ht="15.75">
      <c r="A1138" s="137"/>
      <c r="B1138" s="139"/>
    </row>
    <row r="1139" spans="1:2" s="132" customFormat="1" ht="15.75">
      <c r="A1139" s="137"/>
      <c r="B1139" s="139"/>
    </row>
    <row r="1140" spans="1:2" s="132" customFormat="1" ht="15.75">
      <c r="A1140" s="137"/>
      <c r="B1140" s="139"/>
    </row>
    <row r="1141" spans="1:2" s="132" customFormat="1" ht="15.75">
      <c r="A1141" s="137"/>
      <c r="B1141" s="139"/>
    </row>
    <row r="1142" spans="1:2" s="132" customFormat="1" ht="15.75">
      <c r="A1142" s="137"/>
      <c r="B1142" s="139"/>
    </row>
    <row r="1143" spans="1:2" s="132" customFormat="1" ht="15.75">
      <c r="A1143" s="137"/>
      <c r="B1143" s="139"/>
    </row>
    <row r="1144" spans="1:2" s="132" customFormat="1" ht="15.75">
      <c r="A1144" s="137"/>
      <c r="B1144" s="139"/>
    </row>
    <row r="1145" spans="1:2" s="132" customFormat="1" ht="15.75">
      <c r="A1145" s="137"/>
      <c r="B1145" s="139"/>
    </row>
    <row r="1146" spans="1:2" s="132" customFormat="1" ht="15.75">
      <c r="A1146" s="137"/>
      <c r="B1146" s="139"/>
    </row>
    <row r="1147" spans="1:2" s="132" customFormat="1" ht="15.75">
      <c r="A1147" s="137"/>
      <c r="B1147" s="139"/>
    </row>
    <row r="1148" spans="1:2" s="132" customFormat="1" ht="15.75">
      <c r="A1148" s="137"/>
      <c r="B1148" s="139"/>
    </row>
    <row r="1149" spans="1:2" s="132" customFormat="1" ht="15.75">
      <c r="A1149" s="137"/>
      <c r="B1149" s="139"/>
    </row>
    <row r="1150" spans="1:2" s="132" customFormat="1" ht="15.75">
      <c r="A1150" s="137"/>
      <c r="B1150" s="139"/>
    </row>
    <row r="1151" spans="1:2" s="132" customFormat="1" ht="15.75">
      <c r="A1151" s="137"/>
      <c r="B1151" s="139"/>
    </row>
    <row r="1152" spans="1:2" s="132" customFormat="1" ht="15.75">
      <c r="A1152" s="137"/>
      <c r="B1152" s="139"/>
    </row>
    <row r="1153" spans="1:2" s="132" customFormat="1" ht="15.75">
      <c r="A1153" s="137"/>
      <c r="B1153" s="139"/>
    </row>
    <row r="1154" spans="1:2" s="132" customFormat="1" ht="15.75">
      <c r="A1154" s="137"/>
      <c r="B1154" s="139"/>
    </row>
    <row r="1155" spans="1:2" s="132" customFormat="1" ht="15.75">
      <c r="A1155" s="137"/>
      <c r="B1155" s="139"/>
    </row>
    <row r="1156" spans="1:2" s="132" customFormat="1" ht="15.75">
      <c r="A1156" s="137"/>
      <c r="B1156" s="139"/>
    </row>
    <row r="1157" spans="1:2" s="132" customFormat="1" ht="15.75">
      <c r="A1157" s="137"/>
      <c r="B1157" s="139"/>
    </row>
    <row r="1158" spans="1:2" s="132" customFormat="1" ht="15.75">
      <c r="A1158" s="137"/>
      <c r="B1158" s="139"/>
    </row>
    <row r="1159" spans="1:2" s="132" customFormat="1" ht="15.75">
      <c r="A1159" s="137"/>
      <c r="B1159" s="139"/>
    </row>
    <row r="1160" spans="1:2" s="132" customFormat="1" ht="15.75">
      <c r="A1160" s="137"/>
      <c r="B1160" s="139"/>
    </row>
    <row r="1161" spans="1:2" s="132" customFormat="1" ht="15.75">
      <c r="A1161" s="137"/>
      <c r="B1161" s="139"/>
    </row>
    <row r="1162" spans="1:2" s="132" customFormat="1" ht="15.75">
      <c r="A1162" s="137"/>
      <c r="B1162" s="139"/>
    </row>
    <row r="1163" spans="1:2" s="132" customFormat="1" ht="15.75">
      <c r="A1163" s="137"/>
      <c r="B1163" s="139"/>
    </row>
    <row r="1164" spans="1:2" s="132" customFormat="1" ht="15.75">
      <c r="A1164" s="137"/>
      <c r="B1164" s="139"/>
    </row>
    <row r="1165" spans="1:2" s="132" customFormat="1" ht="15.75">
      <c r="A1165" s="137"/>
      <c r="B1165" s="139"/>
    </row>
    <row r="1166" spans="1:2" s="132" customFormat="1" ht="15.75">
      <c r="A1166" s="137"/>
      <c r="B1166" s="139"/>
    </row>
    <row r="1167" spans="1:2" s="132" customFormat="1" ht="15.75">
      <c r="A1167" s="137"/>
      <c r="B1167" s="139"/>
    </row>
    <row r="1168" spans="1:2" s="132" customFormat="1" ht="15.75">
      <c r="A1168" s="137"/>
      <c r="B1168" s="139"/>
    </row>
    <row r="1169" spans="1:2" s="132" customFormat="1" ht="15.75">
      <c r="A1169" s="137"/>
      <c r="B1169" s="139"/>
    </row>
    <row r="1170" spans="1:2" s="132" customFormat="1" ht="15.75">
      <c r="A1170" s="137"/>
      <c r="B1170" s="139"/>
    </row>
    <row r="1171" spans="1:2" s="132" customFormat="1" ht="15.75">
      <c r="A1171" s="137"/>
      <c r="B1171" s="139"/>
    </row>
    <row r="1172" spans="1:2" s="132" customFormat="1" ht="15.75">
      <c r="A1172" s="137"/>
      <c r="B1172" s="139"/>
    </row>
    <row r="1173" spans="1:2" s="132" customFormat="1" ht="15.75">
      <c r="A1173" s="137"/>
      <c r="B1173" s="139"/>
    </row>
    <row r="1174" spans="1:2" s="132" customFormat="1" ht="15.75">
      <c r="A1174" s="137"/>
      <c r="B1174" s="139"/>
    </row>
    <row r="1175" spans="1:2" s="132" customFormat="1" ht="15.75">
      <c r="A1175" s="137"/>
      <c r="B1175" s="139"/>
    </row>
    <row r="1176" spans="1:2" s="132" customFormat="1" ht="15.75">
      <c r="A1176" s="137"/>
      <c r="B1176" s="139"/>
    </row>
    <row r="1177" spans="1:2" s="132" customFormat="1" ht="15.75">
      <c r="A1177" s="137"/>
      <c r="B1177" s="139"/>
    </row>
    <row r="1178" spans="1:2" s="132" customFormat="1" ht="15.75">
      <c r="A1178" s="137"/>
      <c r="B1178" s="139"/>
    </row>
    <row r="1179" spans="1:2" s="132" customFormat="1" ht="15.75">
      <c r="A1179" s="137"/>
      <c r="B1179" s="139"/>
    </row>
    <row r="1180" spans="1:2" s="132" customFormat="1" ht="15.75">
      <c r="A1180" s="137"/>
      <c r="B1180" s="139"/>
    </row>
    <row r="1181" spans="1:2" s="132" customFormat="1" ht="15.75">
      <c r="A1181" s="137"/>
      <c r="B1181" s="139"/>
    </row>
    <row r="1182" spans="1:2" s="132" customFormat="1" ht="15.75">
      <c r="A1182" s="137"/>
      <c r="B1182" s="139"/>
    </row>
    <row r="1183" spans="1:2" s="132" customFormat="1" ht="15.75">
      <c r="A1183" s="137"/>
      <c r="B1183" s="139"/>
    </row>
    <row r="1184" spans="1:2" s="132" customFormat="1" ht="15.75">
      <c r="A1184" s="137"/>
      <c r="B1184" s="139"/>
    </row>
    <row r="1185" spans="1:2" s="132" customFormat="1" ht="15.75">
      <c r="A1185" s="137"/>
      <c r="B1185" s="139"/>
    </row>
    <row r="1186" spans="1:2" s="132" customFormat="1" ht="15.75">
      <c r="A1186" s="137"/>
      <c r="B1186" s="139"/>
    </row>
    <row r="1187" spans="1:2" s="132" customFormat="1" ht="15.75">
      <c r="A1187" s="137"/>
      <c r="B1187" s="139"/>
    </row>
    <row r="1188" spans="1:2" s="132" customFormat="1" ht="15.75">
      <c r="A1188" s="137"/>
      <c r="B1188" s="139"/>
    </row>
    <row r="1189" spans="1:2" s="132" customFormat="1" ht="15.75">
      <c r="A1189" s="137"/>
      <c r="B1189" s="139"/>
    </row>
    <row r="1190" spans="1:2" s="132" customFormat="1" ht="15.75">
      <c r="A1190" s="137"/>
      <c r="B1190" s="139"/>
    </row>
    <row r="1191" spans="1:2" s="132" customFormat="1" ht="15.75">
      <c r="A1191" s="137"/>
      <c r="B1191" s="139"/>
    </row>
    <row r="1192" spans="1:2" s="132" customFormat="1" ht="15.75">
      <c r="A1192" s="137"/>
      <c r="B1192" s="139"/>
    </row>
    <row r="1193" spans="1:2" s="132" customFormat="1" ht="15.75">
      <c r="A1193" s="137"/>
      <c r="B1193" s="139"/>
    </row>
    <row r="1194" spans="1:2" s="132" customFormat="1" ht="15.75">
      <c r="A1194" s="137"/>
      <c r="B1194" s="139"/>
    </row>
    <row r="1195" spans="1:2" s="132" customFormat="1" ht="15.75">
      <c r="A1195" s="137"/>
      <c r="B1195" s="139"/>
    </row>
    <row r="1196" spans="1:2" s="132" customFormat="1" ht="15.75">
      <c r="A1196" s="137"/>
      <c r="B1196" s="139"/>
    </row>
    <row r="1197" spans="1:2" s="132" customFormat="1" ht="15.75">
      <c r="A1197" s="137"/>
      <c r="B1197" s="139"/>
    </row>
    <row r="1198" spans="1:2" s="132" customFormat="1" ht="15.75">
      <c r="A1198" s="137"/>
      <c r="B1198" s="139"/>
    </row>
    <row r="1199" spans="1:2" s="132" customFormat="1" ht="15.75">
      <c r="A1199" s="137"/>
      <c r="B1199" s="139"/>
    </row>
    <row r="1200" spans="1:2" s="132" customFormat="1" ht="15.75">
      <c r="A1200" s="137"/>
      <c r="B1200" s="139"/>
    </row>
    <row r="1201" spans="1:2" s="132" customFormat="1" ht="15.75">
      <c r="A1201" s="137"/>
      <c r="B1201" s="139"/>
    </row>
    <row r="1202" spans="1:2" s="132" customFormat="1" ht="15.75">
      <c r="A1202" s="137"/>
      <c r="B1202" s="139"/>
    </row>
    <row r="1203" spans="1:2" s="132" customFormat="1" ht="15.75">
      <c r="A1203" s="137"/>
      <c r="B1203" s="139"/>
    </row>
    <row r="1204" spans="1:2" s="132" customFormat="1" ht="15.75">
      <c r="A1204" s="137"/>
      <c r="B1204" s="139"/>
    </row>
    <row r="1205" spans="1:2" s="132" customFormat="1" ht="15.75">
      <c r="A1205" s="137"/>
      <c r="B1205" s="139"/>
    </row>
    <row r="1206" spans="1:2" s="132" customFormat="1" ht="15.75">
      <c r="A1206" s="137"/>
      <c r="B1206" s="139"/>
    </row>
    <row r="1207" spans="1:2" s="132" customFormat="1" ht="15.75">
      <c r="A1207" s="137"/>
      <c r="B1207" s="139"/>
    </row>
    <row r="1208" spans="1:2" s="132" customFormat="1" ht="15.75">
      <c r="A1208" s="137"/>
      <c r="B1208" s="139"/>
    </row>
    <row r="1209" spans="1:2" s="132" customFormat="1" ht="15.75">
      <c r="A1209" s="137"/>
      <c r="B1209" s="139"/>
    </row>
    <row r="1210" spans="1:2" s="132" customFormat="1" ht="15.75">
      <c r="A1210" s="137"/>
      <c r="B1210" s="139"/>
    </row>
    <row r="1211" spans="1:2" s="132" customFormat="1" ht="15.75">
      <c r="A1211" s="137"/>
      <c r="B1211" s="139"/>
    </row>
    <row r="1212" spans="1:2" s="132" customFormat="1" ht="15.75">
      <c r="A1212" s="137"/>
      <c r="B1212" s="139"/>
    </row>
    <row r="1213" spans="1:2" s="132" customFormat="1" ht="15.75">
      <c r="A1213" s="137"/>
      <c r="B1213" s="139"/>
    </row>
    <row r="1214" spans="1:2" s="132" customFormat="1" ht="15.75">
      <c r="A1214" s="137"/>
      <c r="B1214" s="139"/>
    </row>
    <row r="1215" spans="1:2" s="132" customFormat="1" ht="15.75">
      <c r="A1215" s="137"/>
      <c r="B1215" s="139"/>
    </row>
    <row r="1216" spans="1:2" s="132" customFormat="1" ht="15.75">
      <c r="A1216" s="137"/>
      <c r="B1216" s="139"/>
    </row>
    <row r="1217" spans="1:2" s="132" customFormat="1" ht="15.75">
      <c r="A1217" s="137"/>
      <c r="B1217" s="139"/>
    </row>
    <row r="1218" spans="1:2" s="132" customFormat="1" ht="15.75">
      <c r="A1218" s="137"/>
      <c r="B1218" s="139"/>
    </row>
    <row r="1219" spans="1:2" s="132" customFormat="1" ht="15.75">
      <c r="A1219" s="137"/>
      <c r="B1219" s="139"/>
    </row>
    <row r="1220" spans="1:2" s="132" customFormat="1" ht="15.75">
      <c r="A1220" s="137"/>
      <c r="B1220" s="139"/>
    </row>
    <row r="1221" spans="1:2" s="132" customFormat="1" ht="15.75">
      <c r="A1221" s="137"/>
      <c r="B1221" s="139"/>
    </row>
    <row r="1222" spans="1:2" s="132" customFormat="1" ht="15.75">
      <c r="A1222" s="137"/>
      <c r="B1222" s="139"/>
    </row>
    <row r="1223" spans="1:2" s="132" customFormat="1" ht="15.75">
      <c r="A1223" s="137"/>
      <c r="B1223" s="139"/>
    </row>
    <row r="1224" spans="1:2" s="132" customFormat="1" ht="15.75">
      <c r="A1224" s="137"/>
      <c r="B1224" s="139"/>
    </row>
    <row r="1225" spans="1:2" s="132" customFormat="1" ht="15.75">
      <c r="A1225" s="137"/>
      <c r="B1225" s="139"/>
    </row>
    <row r="1226" spans="1:2" s="132" customFormat="1" ht="15.75">
      <c r="A1226" s="137"/>
      <c r="B1226" s="139"/>
    </row>
    <row r="1227" spans="1:2" s="132" customFormat="1" ht="15.75">
      <c r="A1227" s="137"/>
      <c r="B1227" s="139"/>
    </row>
    <row r="1228" spans="1:2" s="132" customFormat="1" ht="15.75">
      <c r="A1228" s="137"/>
      <c r="B1228" s="139"/>
    </row>
    <row r="1229" spans="1:2" s="132" customFormat="1" ht="15.75">
      <c r="A1229" s="137"/>
      <c r="B1229" s="139"/>
    </row>
    <row r="1230" spans="1:2" s="132" customFormat="1" ht="15.75">
      <c r="A1230" s="137"/>
      <c r="B1230" s="139"/>
    </row>
    <row r="1231" spans="1:2" s="132" customFormat="1" ht="15.75">
      <c r="A1231" s="137"/>
      <c r="B1231" s="139"/>
    </row>
    <row r="1232" spans="1:2" s="132" customFormat="1" ht="15.75">
      <c r="A1232" s="137"/>
      <c r="B1232" s="139"/>
    </row>
    <row r="1233" spans="1:2" s="132" customFormat="1" ht="15.75">
      <c r="A1233" s="137"/>
      <c r="B1233" s="139"/>
    </row>
    <row r="1234" spans="1:2" s="132" customFormat="1" ht="15.75">
      <c r="A1234" s="137"/>
      <c r="B1234" s="139"/>
    </row>
    <row r="1235" spans="1:2" s="132" customFormat="1" ht="15.75">
      <c r="A1235" s="137"/>
      <c r="B1235" s="139"/>
    </row>
    <row r="1236" spans="1:2" s="132" customFormat="1" ht="15.75">
      <c r="A1236" s="137"/>
      <c r="B1236" s="139"/>
    </row>
    <row r="1237" spans="1:2" s="132" customFormat="1" ht="15.75">
      <c r="A1237" s="137"/>
      <c r="B1237" s="139"/>
    </row>
    <row r="1238" spans="1:2" s="132" customFormat="1" ht="15.75">
      <c r="A1238" s="137"/>
      <c r="B1238" s="139"/>
    </row>
    <row r="1239" spans="1:2" s="132" customFormat="1" ht="15.75">
      <c r="A1239" s="137"/>
      <c r="B1239" s="139"/>
    </row>
    <row r="1240" spans="1:2" s="132" customFormat="1" ht="15.75">
      <c r="A1240" s="137"/>
      <c r="B1240" s="139"/>
    </row>
    <row r="1241" spans="1:2" s="132" customFormat="1" ht="15.75">
      <c r="A1241" s="137"/>
      <c r="B1241" s="139"/>
    </row>
    <row r="1242" spans="1:2" s="132" customFormat="1" ht="15.75">
      <c r="A1242" s="137"/>
      <c r="B1242" s="139"/>
    </row>
    <row r="1243" spans="1:2" s="132" customFormat="1" ht="15.75">
      <c r="A1243" s="137"/>
      <c r="B1243" s="139"/>
    </row>
    <row r="1244" spans="1:2" s="132" customFormat="1" ht="15.75">
      <c r="A1244" s="137"/>
      <c r="B1244" s="139"/>
    </row>
    <row r="1245" spans="1:2" s="132" customFormat="1" ht="15.75">
      <c r="A1245" s="137"/>
      <c r="B1245" s="139"/>
    </row>
    <row r="1246" spans="1:2" s="132" customFormat="1" ht="15.75">
      <c r="A1246" s="137"/>
      <c r="B1246" s="139"/>
    </row>
    <row r="1247" spans="1:2" s="132" customFormat="1" ht="15.75">
      <c r="A1247" s="137"/>
      <c r="B1247" s="139"/>
    </row>
    <row r="1248" spans="1:2" s="132" customFormat="1" ht="15.75">
      <c r="A1248" s="137"/>
      <c r="B1248" s="139"/>
    </row>
    <row r="1249" spans="1:2" s="132" customFormat="1" ht="15.75">
      <c r="A1249" s="137"/>
      <c r="B1249" s="139"/>
    </row>
    <row r="1250" spans="1:2" s="132" customFormat="1" ht="15.75">
      <c r="A1250" s="137"/>
      <c r="B1250" s="139"/>
    </row>
    <row r="1251" spans="1:2" s="132" customFormat="1" ht="15.75">
      <c r="A1251" s="137"/>
      <c r="B1251" s="139"/>
    </row>
    <row r="1252" spans="1:2" s="132" customFormat="1" ht="15.75">
      <c r="A1252" s="137"/>
      <c r="B1252" s="139"/>
    </row>
    <row r="1253" spans="1:2" s="132" customFormat="1" ht="15.75">
      <c r="A1253" s="137"/>
      <c r="B1253" s="139"/>
    </row>
    <row r="1254" spans="1:2" s="132" customFormat="1" ht="15.75">
      <c r="A1254" s="137"/>
      <c r="B1254" s="139"/>
    </row>
    <row r="1255" spans="1:2" s="132" customFormat="1" ht="15.75">
      <c r="A1255" s="137"/>
      <c r="B1255" s="139"/>
    </row>
    <row r="1256" spans="1:2" s="132" customFormat="1" ht="15.75">
      <c r="A1256" s="137"/>
      <c r="B1256" s="139"/>
    </row>
    <row r="1257" spans="1:2" s="132" customFormat="1" ht="15.75">
      <c r="A1257" s="137"/>
      <c r="B1257" s="139"/>
    </row>
    <row r="1258" spans="1:2" s="132" customFormat="1" ht="15.75">
      <c r="A1258" s="137"/>
      <c r="B1258" s="139"/>
    </row>
    <row r="1259" spans="1:2" s="132" customFormat="1" ht="15.75">
      <c r="A1259" s="137"/>
      <c r="B1259" s="139"/>
    </row>
    <row r="1260" spans="1:2" s="132" customFormat="1" ht="15.75">
      <c r="A1260" s="137"/>
      <c r="B1260" s="139"/>
    </row>
    <row r="1261" spans="1:2" s="132" customFormat="1" ht="15.75">
      <c r="A1261" s="137"/>
      <c r="B1261" s="139"/>
    </row>
    <row r="1262" spans="1:2" s="132" customFormat="1" ht="15.75">
      <c r="A1262" s="137"/>
      <c r="B1262" s="139"/>
    </row>
    <row r="1263" spans="1:2" s="132" customFormat="1" ht="15.75">
      <c r="A1263" s="137"/>
      <c r="B1263" s="139"/>
    </row>
    <row r="1264" spans="1:2" s="132" customFormat="1" ht="15.75">
      <c r="A1264" s="137"/>
      <c r="B1264" s="139"/>
    </row>
    <row r="1265" spans="1:2" s="132" customFormat="1" ht="15.75">
      <c r="A1265" s="137"/>
      <c r="B1265" s="139"/>
    </row>
    <row r="1266" spans="1:2" s="132" customFormat="1" ht="15.75">
      <c r="A1266" s="137"/>
      <c r="B1266" s="139"/>
    </row>
    <row r="1267" spans="1:2" s="132" customFormat="1" ht="15.75">
      <c r="A1267" s="137"/>
      <c r="B1267" s="139"/>
    </row>
    <row r="1268" spans="1:2" s="132" customFormat="1" ht="15.75">
      <c r="A1268" s="137"/>
      <c r="B1268" s="139"/>
    </row>
    <row r="1269" spans="1:2" s="132" customFormat="1" ht="15.75">
      <c r="A1269" s="137"/>
      <c r="B1269" s="139"/>
    </row>
    <row r="1270" spans="1:2" s="132" customFormat="1" ht="15.75">
      <c r="A1270" s="137"/>
      <c r="B1270" s="139"/>
    </row>
    <row r="1271" spans="1:2" s="132" customFormat="1" ht="15.75">
      <c r="A1271" s="137"/>
      <c r="B1271" s="139"/>
    </row>
    <row r="1272" spans="1:2" s="132" customFormat="1" ht="15.75">
      <c r="A1272" s="137"/>
      <c r="B1272" s="139"/>
    </row>
    <row r="1273" spans="1:2" s="132" customFormat="1" ht="15.75">
      <c r="A1273" s="137"/>
      <c r="B1273" s="139"/>
    </row>
    <row r="1274" spans="1:2" s="132" customFormat="1" ht="15.75">
      <c r="A1274" s="137"/>
      <c r="B1274" s="139"/>
    </row>
    <row r="1275" spans="1:2" s="132" customFormat="1" ht="15.75">
      <c r="A1275" s="137"/>
      <c r="B1275" s="139"/>
    </row>
    <row r="1276" spans="1:2" s="132" customFormat="1" ht="15.75">
      <c r="A1276" s="137"/>
      <c r="B1276" s="139"/>
    </row>
    <row r="1277" spans="1:2" s="132" customFormat="1" ht="15.75">
      <c r="A1277" s="137"/>
      <c r="B1277" s="139"/>
    </row>
    <row r="1278" spans="1:2" s="132" customFormat="1" ht="15.75">
      <c r="A1278" s="137"/>
      <c r="B1278" s="139"/>
    </row>
    <row r="1279" spans="1:2" s="132" customFormat="1" ht="15.75">
      <c r="A1279" s="137"/>
      <c r="B1279" s="139"/>
    </row>
    <row r="1280" spans="1:2" s="132" customFormat="1" ht="15.75">
      <c r="A1280" s="137"/>
      <c r="B1280" s="139"/>
    </row>
    <row r="1281" spans="1:2" s="132" customFormat="1" ht="15.75">
      <c r="A1281" s="137"/>
      <c r="B1281" s="139"/>
    </row>
    <row r="1282" spans="1:2" s="132" customFormat="1" ht="15.75">
      <c r="A1282" s="137"/>
      <c r="B1282" s="139"/>
    </row>
    <row r="1283" spans="1:2" s="132" customFormat="1" ht="15.75">
      <c r="A1283" s="137"/>
      <c r="B1283" s="139"/>
    </row>
    <row r="1284" spans="1:2" s="132" customFormat="1" ht="15.75">
      <c r="A1284" s="137"/>
      <c r="B1284" s="139"/>
    </row>
    <row r="1285" spans="1:2" s="132" customFormat="1" ht="15.75">
      <c r="A1285" s="137"/>
      <c r="B1285" s="139"/>
    </row>
    <row r="1286" spans="1:2" s="132" customFormat="1" ht="15.75">
      <c r="A1286" s="137"/>
      <c r="B1286" s="139"/>
    </row>
    <row r="1287" spans="1:2" s="132" customFormat="1" ht="15.75">
      <c r="A1287" s="137"/>
      <c r="B1287" s="139"/>
    </row>
    <row r="1288" spans="1:2" s="132" customFormat="1" ht="15.75">
      <c r="A1288" s="137"/>
      <c r="B1288" s="139"/>
    </row>
    <row r="1289" spans="1:2" s="132" customFormat="1" ht="15.75">
      <c r="A1289" s="137"/>
      <c r="B1289" s="139"/>
    </row>
    <row r="1290" spans="1:2" s="132" customFormat="1" ht="15.75">
      <c r="A1290" s="137"/>
      <c r="B1290" s="139"/>
    </row>
    <row r="1291" spans="1:2" s="132" customFormat="1" ht="15.75">
      <c r="A1291" s="137"/>
      <c r="B1291" s="139"/>
    </row>
    <row r="1292" spans="1:2" s="132" customFormat="1" ht="15.75">
      <c r="A1292" s="137"/>
      <c r="B1292" s="139"/>
    </row>
    <row r="1293" spans="1:2" s="132" customFormat="1" ht="15.75">
      <c r="A1293" s="137"/>
      <c r="B1293" s="139"/>
    </row>
    <row r="1294" spans="1:2" s="132" customFormat="1" ht="15.75">
      <c r="A1294" s="137"/>
      <c r="B1294" s="139"/>
    </row>
    <row r="1295" spans="1:2" s="132" customFormat="1" ht="15.75">
      <c r="A1295" s="137"/>
      <c r="B1295" s="139"/>
    </row>
    <row r="1296" spans="1:2" s="132" customFormat="1" ht="15.75">
      <c r="A1296" s="137"/>
      <c r="B1296" s="139"/>
    </row>
    <row r="1297" spans="1:2" s="132" customFormat="1" ht="15.75">
      <c r="A1297" s="137"/>
      <c r="B1297" s="139"/>
    </row>
    <row r="1298" spans="1:2" s="132" customFormat="1" ht="15.75">
      <c r="A1298" s="137"/>
      <c r="B1298" s="139"/>
    </row>
    <row r="1299" spans="1:2" s="132" customFormat="1" ht="15.75">
      <c r="A1299" s="137"/>
      <c r="B1299" s="139"/>
    </row>
    <row r="1300" spans="1:2" s="132" customFormat="1" ht="15.75">
      <c r="A1300" s="137"/>
      <c r="B1300" s="139"/>
    </row>
    <row r="1301" spans="1:2" s="132" customFormat="1" ht="15.75">
      <c r="A1301" s="137"/>
      <c r="B1301" s="139"/>
    </row>
    <row r="1302" spans="1:2" s="132" customFormat="1" ht="15.75">
      <c r="A1302" s="137"/>
      <c r="B1302" s="139"/>
    </row>
    <row r="1303" spans="1:2" s="132" customFormat="1" ht="15.75">
      <c r="A1303" s="137"/>
      <c r="B1303" s="139"/>
    </row>
    <row r="1304" spans="1:2" s="132" customFormat="1" ht="15.75">
      <c r="A1304" s="137"/>
      <c r="B1304" s="139"/>
    </row>
    <row r="1305" spans="1:2" s="132" customFormat="1" ht="15.75">
      <c r="A1305" s="137"/>
      <c r="B1305" s="139"/>
    </row>
    <row r="1306" spans="1:2" s="132" customFormat="1" ht="15.75">
      <c r="A1306" s="137"/>
      <c r="B1306" s="139"/>
    </row>
    <row r="1307" spans="1:2" s="132" customFormat="1" ht="15.75">
      <c r="A1307" s="137"/>
      <c r="B1307" s="139"/>
    </row>
    <row r="1308" spans="1:2" s="132" customFormat="1" ht="15.75">
      <c r="A1308" s="137"/>
      <c r="B1308" s="139"/>
    </row>
    <row r="1309" spans="1:2" s="132" customFormat="1" ht="15.75">
      <c r="A1309" s="137"/>
      <c r="B1309" s="139"/>
    </row>
    <row r="1310" spans="1:2" s="132" customFormat="1" ht="15.75">
      <c r="A1310" s="137"/>
      <c r="B1310" s="139"/>
    </row>
    <row r="1311" spans="1:2" s="132" customFormat="1" ht="15.75">
      <c r="A1311" s="137"/>
      <c r="B1311" s="139"/>
    </row>
    <row r="1312" spans="1:2" s="132" customFormat="1" ht="15.75">
      <c r="A1312" s="137"/>
      <c r="B1312" s="139"/>
    </row>
    <row r="1313" spans="1:2" s="132" customFormat="1" ht="15.75">
      <c r="A1313" s="137"/>
      <c r="B1313" s="139"/>
    </row>
    <row r="1314" spans="1:2" s="132" customFormat="1" ht="15.75">
      <c r="A1314" s="137"/>
      <c r="B1314" s="139"/>
    </row>
    <row r="1315" spans="1:2" s="132" customFormat="1" ht="15.75">
      <c r="A1315" s="137"/>
      <c r="B1315" s="139"/>
    </row>
    <row r="1316" spans="1:2" s="132" customFormat="1" ht="15.75">
      <c r="A1316" s="137"/>
      <c r="B1316" s="139"/>
    </row>
    <row r="1317" spans="1:2" s="132" customFormat="1" ht="15.75">
      <c r="A1317" s="137"/>
      <c r="B1317" s="139"/>
    </row>
    <row r="1318" spans="1:2" s="132" customFormat="1" ht="15.75">
      <c r="A1318" s="137"/>
      <c r="B1318" s="139"/>
    </row>
    <row r="1319" spans="1:2" s="132" customFormat="1" ht="15.75">
      <c r="A1319" s="137"/>
      <c r="B1319" s="139"/>
    </row>
    <row r="1320" spans="1:2" s="132" customFormat="1" ht="15.75">
      <c r="A1320" s="137"/>
      <c r="B1320" s="139"/>
    </row>
    <row r="1321" spans="1:2" s="132" customFormat="1" ht="15.75">
      <c r="A1321" s="137"/>
      <c r="B1321" s="139"/>
    </row>
    <row r="1322" spans="1:2" s="132" customFormat="1" ht="15.75">
      <c r="A1322" s="137"/>
      <c r="B1322" s="139"/>
    </row>
    <row r="1323" spans="1:2" s="132" customFormat="1" ht="15.75">
      <c r="A1323" s="137"/>
      <c r="B1323" s="139"/>
    </row>
    <row r="1324" spans="1:2" s="132" customFormat="1" ht="15.75">
      <c r="A1324" s="137"/>
      <c r="B1324" s="139"/>
    </row>
    <row r="1325" spans="1:2" s="132" customFormat="1" ht="15.75">
      <c r="A1325" s="137"/>
      <c r="B1325" s="139"/>
    </row>
    <row r="1326" spans="1:2" s="132" customFormat="1" ht="15.75">
      <c r="A1326" s="137"/>
      <c r="B1326" s="139"/>
    </row>
    <row r="1327" spans="1:2" s="132" customFormat="1" ht="15.75">
      <c r="A1327" s="137"/>
      <c r="B1327" s="139"/>
    </row>
    <row r="1328" spans="1:2" s="132" customFormat="1" ht="15.75">
      <c r="A1328" s="137"/>
      <c r="B1328" s="139"/>
    </row>
    <row r="1329" spans="1:2" s="132" customFormat="1" ht="15.75">
      <c r="A1329" s="137"/>
      <c r="B1329" s="139"/>
    </row>
    <row r="1330" spans="1:2" s="132" customFormat="1" ht="15.75">
      <c r="A1330" s="137"/>
      <c r="B1330" s="139"/>
    </row>
    <row r="1331" spans="1:2" s="132" customFormat="1" ht="15.75">
      <c r="A1331" s="137"/>
      <c r="B1331" s="139"/>
    </row>
    <row r="1332" spans="1:2" s="132" customFormat="1" ht="15.75">
      <c r="A1332" s="137"/>
      <c r="B1332" s="139"/>
    </row>
    <row r="1333" spans="1:2" s="132" customFormat="1" ht="15.75">
      <c r="A1333" s="137"/>
      <c r="B1333" s="139"/>
    </row>
    <row r="1334" spans="1:2" s="132" customFormat="1" ht="15.75">
      <c r="A1334" s="137"/>
      <c r="B1334" s="139"/>
    </row>
    <row r="1335" spans="1:2" s="132" customFormat="1" ht="15.75">
      <c r="A1335" s="137"/>
      <c r="B1335" s="139"/>
    </row>
    <row r="1336" spans="1:2" s="132" customFormat="1" ht="15.75">
      <c r="A1336" s="137"/>
      <c r="B1336" s="139"/>
    </row>
    <row r="1337" spans="1:2" s="132" customFormat="1" ht="15.75">
      <c r="A1337" s="137"/>
      <c r="B1337" s="139"/>
    </row>
    <row r="1338" spans="1:2" s="132" customFormat="1" ht="15.75">
      <c r="A1338" s="137"/>
      <c r="B1338" s="139"/>
    </row>
    <row r="1339" spans="1:2" s="132" customFormat="1" ht="15.75">
      <c r="A1339" s="137"/>
      <c r="B1339" s="139"/>
    </row>
    <row r="1340" spans="1:2" s="132" customFormat="1" ht="15.75">
      <c r="A1340" s="137"/>
      <c r="B1340" s="139"/>
    </row>
    <row r="1341" spans="1:2" s="132" customFormat="1" ht="15.75">
      <c r="A1341" s="137"/>
      <c r="B1341" s="139"/>
    </row>
    <row r="1342" spans="1:2" s="132" customFormat="1" ht="15.75">
      <c r="A1342" s="137"/>
      <c r="B1342" s="139"/>
    </row>
    <row r="1343" spans="1:2" s="132" customFormat="1" ht="15.75">
      <c r="A1343" s="137"/>
      <c r="B1343" s="139"/>
    </row>
    <row r="1344" spans="1:2" s="132" customFormat="1" ht="15.75">
      <c r="A1344" s="137"/>
      <c r="B1344" s="139"/>
    </row>
    <row r="1345" spans="1:2" s="132" customFormat="1" ht="15.75">
      <c r="A1345" s="137"/>
      <c r="B1345" s="139"/>
    </row>
    <row r="1346" spans="1:2" s="132" customFormat="1" ht="15.75">
      <c r="A1346" s="137"/>
      <c r="B1346" s="139"/>
    </row>
    <row r="1347" spans="1:2" s="132" customFormat="1" ht="15.75">
      <c r="A1347" s="137"/>
      <c r="B1347" s="139"/>
    </row>
    <row r="1348" spans="1:2" s="132" customFormat="1" ht="15.75">
      <c r="A1348" s="137"/>
      <c r="B1348" s="139"/>
    </row>
    <row r="1349" spans="1:2" s="132" customFormat="1" ht="15.75">
      <c r="A1349" s="137"/>
      <c r="B1349" s="139"/>
    </row>
    <row r="1350" spans="1:2" s="132" customFormat="1" ht="15.75">
      <c r="A1350" s="137"/>
      <c r="B1350" s="139"/>
    </row>
    <row r="1351" spans="1:2" s="132" customFormat="1" ht="15.75">
      <c r="A1351" s="137"/>
      <c r="B1351" s="139"/>
    </row>
    <row r="1352" spans="1:2" s="132" customFormat="1" ht="15.75">
      <c r="A1352" s="137"/>
      <c r="B1352" s="139"/>
    </row>
    <row r="1353" spans="1:2" s="132" customFormat="1" ht="15.75">
      <c r="A1353" s="137"/>
      <c r="B1353" s="139"/>
    </row>
    <row r="1354" spans="1:2" s="132" customFormat="1" ht="15.75">
      <c r="A1354" s="137"/>
      <c r="B1354" s="139"/>
    </row>
    <row r="1355" spans="1:2" s="132" customFormat="1" ht="15.75">
      <c r="A1355" s="137"/>
      <c r="B1355" s="139"/>
    </row>
    <row r="1356" spans="1:2" s="132" customFormat="1" ht="15.75">
      <c r="A1356" s="137"/>
      <c r="B1356" s="139"/>
    </row>
    <row r="1357" spans="1:2" s="132" customFormat="1" ht="15.75">
      <c r="A1357" s="137"/>
      <c r="B1357" s="139"/>
    </row>
    <row r="1358" spans="1:2" s="132" customFormat="1" ht="15.75">
      <c r="A1358" s="137"/>
      <c r="B1358" s="139"/>
    </row>
    <row r="1359" spans="1:2" s="132" customFormat="1" ht="15.75">
      <c r="A1359" s="137"/>
      <c r="B1359" s="139"/>
    </row>
    <row r="1360" spans="1:2" s="132" customFormat="1" ht="15.75">
      <c r="A1360" s="137"/>
      <c r="B1360" s="139"/>
    </row>
    <row r="1361" spans="1:2" s="132" customFormat="1" ht="15.75">
      <c r="A1361" s="137"/>
      <c r="B1361" s="139"/>
    </row>
    <row r="1362" spans="1:2" s="132" customFormat="1" ht="15.75">
      <c r="A1362" s="137"/>
      <c r="B1362" s="139"/>
    </row>
    <row r="1363" spans="1:2" s="132" customFormat="1" ht="15.75">
      <c r="A1363" s="137"/>
      <c r="B1363" s="139"/>
    </row>
    <row r="1364" spans="1:2" s="132" customFormat="1" ht="15.75">
      <c r="A1364" s="137"/>
      <c r="B1364" s="139"/>
    </row>
    <row r="1365" spans="1:2" s="132" customFormat="1" ht="15.75">
      <c r="A1365" s="137"/>
      <c r="B1365" s="139"/>
    </row>
    <row r="1366" spans="1:2" s="132" customFormat="1" ht="15.75">
      <c r="A1366" s="137"/>
      <c r="B1366" s="139"/>
    </row>
    <row r="1367" spans="1:2" s="132" customFormat="1" ht="15.75">
      <c r="A1367" s="137"/>
      <c r="B1367" s="139"/>
    </row>
    <row r="1368" spans="1:2" s="132" customFormat="1" ht="15.75">
      <c r="A1368" s="137"/>
      <c r="B1368" s="139"/>
    </row>
    <row r="1369" spans="1:2" s="132" customFormat="1" ht="15.75">
      <c r="A1369" s="137"/>
      <c r="B1369" s="139"/>
    </row>
    <row r="1370" spans="1:2" s="132" customFormat="1" ht="15.75">
      <c r="A1370" s="137"/>
      <c r="B1370" s="139"/>
    </row>
    <row r="1371" spans="1:2" s="132" customFormat="1" ht="15.75">
      <c r="A1371" s="137"/>
      <c r="B1371" s="139"/>
    </row>
    <row r="1372" spans="1:2" s="132" customFormat="1" ht="15.75">
      <c r="A1372" s="137"/>
      <c r="B1372" s="139"/>
    </row>
    <row r="1373" spans="1:2" s="132" customFormat="1" ht="15.75">
      <c r="A1373" s="137"/>
      <c r="B1373" s="139"/>
    </row>
    <row r="1374" spans="1:2" s="132" customFormat="1" ht="15.75">
      <c r="A1374" s="137"/>
      <c r="B1374" s="139"/>
    </row>
    <row r="1375" spans="1:2" s="132" customFormat="1" ht="15.75">
      <c r="A1375" s="137"/>
      <c r="B1375" s="139"/>
    </row>
    <row r="1376" spans="1:2" s="132" customFormat="1" ht="15.75">
      <c r="A1376" s="137"/>
      <c r="B1376" s="139"/>
    </row>
    <row r="1377" spans="1:2" s="132" customFormat="1" ht="15.75">
      <c r="A1377" s="137"/>
      <c r="B1377" s="139"/>
    </row>
    <row r="1378" spans="1:2" s="132" customFormat="1" ht="15.75">
      <c r="A1378" s="137"/>
      <c r="B1378" s="139"/>
    </row>
    <row r="1379" spans="1:2" s="132" customFormat="1" ht="15.75">
      <c r="A1379" s="137"/>
      <c r="B1379" s="139"/>
    </row>
    <row r="1380" spans="1:2" s="132" customFormat="1" ht="15.75">
      <c r="A1380" s="137"/>
      <c r="B1380" s="139"/>
    </row>
    <row r="1381" spans="1:2" s="132" customFormat="1" ht="15.75">
      <c r="A1381" s="137"/>
      <c r="B1381" s="139"/>
    </row>
    <row r="1382" spans="1:2" s="132" customFormat="1" ht="15.75">
      <c r="A1382" s="137"/>
      <c r="B1382" s="139"/>
    </row>
    <row r="1383" spans="1:2" s="132" customFormat="1" ht="15.75">
      <c r="A1383" s="137"/>
      <c r="B1383" s="139"/>
    </row>
    <row r="1384" spans="1:2" s="132" customFormat="1" ht="15.75">
      <c r="A1384" s="137"/>
      <c r="B1384" s="139"/>
    </row>
    <row r="1385" spans="1:2" s="132" customFormat="1" ht="15.75">
      <c r="A1385" s="137"/>
      <c r="B1385" s="139"/>
    </row>
    <row r="1386" spans="1:2" s="132" customFormat="1" ht="15.75">
      <c r="A1386" s="137"/>
      <c r="B1386" s="139"/>
    </row>
    <row r="1387" spans="1:2" s="132" customFormat="1" ht="15.75">
      <c r="A1387" s="137"/>
      <c r="B1387" s="139"/>
    </row>
    <row r="1388" spans="1:2" s="132" customFormat="1" ht="15.75">
      <c r="A1388" s="137"/>
      <c r="B1388" s="139"/>
    </row>
    <row r="1389" spans="1:2" s="132" customFormat="1" ht="15.75">
      <c r="A1389" s="137"/>
      <c r="B1389" s="139"/>
    </row>
    <row r="1390" spans="1:2" s="132" customFormat="1" ht="15.75">
      <c r="A1390" s="137"/>
      <c r="B1390" s="139"/>
    </row>
    <row r="1391" spans="1:2" s="132" customFormat="1" ht="15.75">
      <c r="A1391" s="137"/>
      <c r="B1391" s="139"/>
    </row>
    <row r="1392" spans="1:2" s="132" customFormat="1" ht="15.75">
      <c r="A1392" s="137"/>
      <c r="B1392" s="139"/>
    </row>
    <row r="1393" spans="1:2" s="132" customFormat="1" ht="15.75">
      <c r="A1393" s="137"/>
      <c r="B1393" s="139"/>
    </row>
    <row r="1394" spans="1:2" s="132" customFormat="1" ht="15.75">
      <c r="A1394" s="137"/>
      <c r="B1394" s="139"/>
    </row>
    <row r="1395" spans="1:2" s="132" customFormat="1" ht="15.75">
      <c r="A1395" s="137"/>
      <c r="B1395" s="139"/>
    </row>
    <row r="1396" spans="1:2" s="132" customFormat="1" ht="15.75">
      <c r="A1396" s="137"/>
      <c r="B1396" s="139"/>
    </row>
    <row r="1397" spans="1:2" s="132" customFormat="1" ht="15.75">
      <c r="A1397" s="137"/>
      <c r="B1397" s="139"/>
    </row>
    <row r="1398" spans="1:2" s="132" customFormat="1" ht="15.75">
      <c r="A1398" s="137"/>
      <c r="B1398" s="139"/>
    </row>
    <row r="1399" spans="1:2" s="132" customFormat="1" ht="15.75">
      <c r="A1399" s="137"/>
      <c r="B1399" s="139"/>
    </row>
    <row r="1400" spans="1:2" s="132" customFormat="1" ht="15.75">
      <c r="A1400" s="137"/>
      <c r="B1400" s="139"/>
    </row>
    <row r="1401" spans="1:2" s="132" customFormat="1" ht="15.75">
      <c r="A1401" s="137"/>
      <c r="B1401" s="139"/>
    </row>
    <row r="1402" spans="1:2" s="132" customFormat="1" ht="15.75">
      <c r="A1402" s="137"/>
      <c r="B1402" s="139"/>
    </row>
    <row r="1403" spans="1:2" s="132" customFormat="1" ht="15.75">
      <c r="A1403" s="137"/>
      <c r="B1403" s="139"/>
    </row>
    <row r="1404" spans="1:2" s="132" customFormat="1" ht="15.75">
      <c r="A1404" s="137"/>
      <c r="B1404" s="139"/>
    </row>
    <row r="1405" spans="1:2" s="132" customFormat="1" ht="15.75">
      <c r="A1405" s="137"/>
      <c r="B1405" s="139"/>
    </row>
    <row r="1406" spans="1:2" s="132" customFormat="1" ht="15.75">
      <c r="A1406" s="137"/>
      <c r="B1406" s="139"/>
    </row>
    <row r="1407" spans="1:2" s="132" customFormat="1" ht="15.75">
      <c r="A1407" s="137"/>
      <c r="B1407" s="139"/>
    </row>
    <row r="1408" spans="1:2" s="132" customFormat="1" ht="15.75">
      <c r="A1408" s="137"/>
      <c r="B1408" s="139"/>
    </row>
    <row r="1409" spans="1:2" s="132" customFormat="1" ht="15.75">
      <c r="A1409" s="137"/>
      <c r="B1409" s="139"/>
    </row>
    <row r="1410" spans="1:2" s="132" customFormat="1" ht="15.75">
      <c r="A1410" s="137"/>
      <c r="B1410" s="139"/>
    </row>
    <row r="1411" spans="1:2" s="132" customFormat="1" ht="15.75">
      <c r="A1411" s="137"/>
      <c r="B1411" s="139"/>
    </row>
    <row r="1412" spans="1:2" s="132" customFormat="1" ht="15.75">
      <c r="A1412" s="137"/>
      <c r="B1412" s="139"/>
    </row>
    <row r="1413" spans="1:2" s="132" customFormat="1" ht="15.75">
      <c r="A1413" s="137"/>
      <c r="B1413" s="139"/>
    </row>
    <row r="1414" spans="1:2" s="132" customFormat="1" ht="15.75">
      <c r="A1414" s="137"/>
      <c r="B1414" s="139"/>
    </row>
    <row r="1415" spans="1:2" s="132" customFormat="1" ht="15.75">
      <c r="A1415" s="137"/>
      <c r="B1415" s="139"/>
    </row>
    <row r="1416" spans="1:2" s="132" customFormat="1" ht="15.75">
      <c r="A1416" s="137"/>
      <c r="B1416" s="139"/>
    </row>
    <row r="1417" spans="1:2" s="132" customFormat="1" ht="15.75">
      <c r="A1417" s="137"/>
      <c r="B1417" s="139"/>
    </row>
    <row r="1418" spans="1:2" s="132" customFormat="1" ht="15.75">
      <c r="A1418" s="137"/>
      <c r="B1418" s="139"/>
    </row>
    <row r="1419" spans="1:2" s="132" customFormat="1" ht="15.75">
      <c r="A1419" s="137"/>
      <c r="B1419" s="139"/>
    </row>
    <row r="1420" spans="1:2" s="132" customFormat="1" ht="15.75">
      <c r="A1420" s="137"/>
      <c r="B1420" s="139"/>
    </row>
    <row r="1421" spans="1:2" s="132" customFormat="1" ht="15.75">
      <c r="A1421" s="137"/>
      <c r="B1421" s="139"/>
    </row>
    <row r="1422" spans="1:2" s="132" customFormat="1" ht="15.75">
      <c r="A1422" s="137"/>
      <c r="B1422" s="139"/>
    </row>
    <row r="1423" spans="1:2" s="132" customFormat="1" ht="15.75">
      <c r="A1423" s="137"/>
      <c r="B1423" s="139"/>
    </row>
    <row r="1424" spans="1:2" s="132" customFormat="1" ht="15.75">
      <c r="A1424" s="137"/>
      <c r="B1424" s="139"/>
    </row>
    <row r="1425" spans="1:2" s="132" customFormat="1" ht="15.75">
      <c r="A1425" s="137"/>
      <c r="B1425" s="139"/>
    </row>
    <row r="1426" spans="1:2" s="132" customFormat="1" ht="15.75">
      <c r="A1426" s="137"/>
      <c r="B1426" s="139"/>
    </row>
    <row r="1427" spans="1:2" s="132" customFormat="1" ht="15.75">
      <c r="A1427" s="137"/>
      <c r="B1427" s="139"/>
    </row>
    <row r="1428" spans="1:2" s="132" customFormat="1" ht="15.75">
      <c r="A1428" s="137"/>
      <c r="B1428" s="139"/>
    </row>
    <row r="1429" spans="1:2" s="132" customFormat="1" ht="15.75">
      <c r="A1429" s="137"/>
      <c r="B1429" s="139"/>
    </row>
    <row r="1430" spans="1:2" s="132" customFormat="1" ht="15.75">
      <c r="A1430" s="137"/>
      <c r="B1430" s="139"/>
    </row>
    <row r="1431" spans="1:2" s="132" customFormat="1" ht="15.75">
      <c r="A1431" s="137"/>
      <c r="B1431" s="139"/>
    </row>
    <row r="1432" spans="1:2" s="132" customFormat="1" ht="15.75">
      <c r="A1432" s="137"/>
      <c r="B1432" s="139"/>
    </row>
    <row r="1433" spans="1:2" s="132" customFormat="1" ht="15.75">
      <c r="A1433" s="137"/>
      <c r="B1433" s="139"/>
    </row>
    <row r="1434" spans="1:2" s="132" customFormat="1" ht="15.75">
      <c r="A1434" s="137"/>
      <c r="B1434" s="139"/>
    </row>
    <row r="1435" spans="1:2" s="132" customFormat="1" ht="15.75">
      <c r="A1435" s="137"/>
      <c r="B1435" s="139"/>
    </row>
    <row r="1436" spans="1:2" s="132" customFormat="1" ht="15.75">
      <c r="A1436" s="137"/>
      <c r="B1436" s="139"/>
    </row>
    <row r="1437" spans="1:2" s="132" customFormat="1" ht="15.75">
      <c r="A1437" s="137"/>
      <c r="B1437" s="139"/>
    </row>
    <row r="1438" spans="1:2" s="132" customFormat="1" ht="15.75">
      <c r="A1438" s="137"/>
      <c r="B1438" s="139"/>
    </row>
    <row r="1439" spans="1:2" s="132" customFormat="1" ht="15.75">
      <c r="A1439" s="137"/>
      <c r="B1439" s="139"/>
    </row>
    <row r="1440" spans="1:2" s="132" customFormat="1" ht="15.75">
      <c r="A1440" s="137"/>
      <c r="B1440" s="139"/>
    </row>
    <row r="1441" spans="1:2" s="132" customFormat="1" ht="15.75">
      <c r="A1441" s="137"/>
      <c r="B1441" s="139"/>
    </row>
    <row r="1442" spans="1:2" s="132" customFormat="1" ht="15.75">
      <c r="A1442" s="137"/>
      <c r="B1442" s="139"/>
    </row>
    <row r="1443" spans="1:2" s="132" customFormat="1" ht="15.75">
      <c r="A1443" s="137"/>
      <c r="B1443" s="139"/>
    </row>
    <row r="1444" spans="1:2" s="132" customFormat="1" ht="15.75">
      <c r="A1444" s="137"/>
      <c r="B1444" s="139"/>
    </row>
    <row r="1445" spans="1:2" s="132" customFormat="1" ht="15.75">
      <c r="A1445" s="137"/>
      <c r="B1445" s="139"/>
    </row>
    <row r="1446" spans="1:2" s="132" customFormat="1" ht="15.75">
      <c r="A1446" s="137"/>
      <c r="B1446" s="139"/>
    </row>
    <row r="1447" spans="1:2" s="132" customFormat="1" ht="15.75">
      <c r="A1447" s="137"/>
      <c r="B1447" s="139"/>
    </row>
    <row r="1448" spans="1:2" s="132" customFormat="1" ht="15.75">
      <c r="A1448" s="137"/>
      <c r="B1448" s="139"/>
    </row>
    <row r="1449" spans="1:2" s="132" customFormat="1" ht="15.75">
      <c r="A1449" s="137"/>
      <c r="B1449" s="139"/>
    </row>
    <row r="1450" spans="1:2" s="132" customFormat="1" ht="15.75">
      <c r="A1450" s="137"/>
      <c r="B1450" s="139"/>
    </row>
    <row r="1451" spans="1:2" s="132" customFormat="1" ht="15.75">
      <c r="A1451" s="137"/>
      <c r="B1451" s="139"/>
    </row>
    <row r="1452" spans="1:2" s="132" customFormat="1" ht="15.75">
      <c r="A1452" s="137"/>
      <c r="B1452" s="139"/>
    </row>
    <row r="1453" spans="1:2" s="132" customFormat="1" ht="15.75">
      <c r="A1453" s="137"/>
      <c r="B1453" s="139"/>
    </row>
    <row r="1454" spans="1:2" s="132" customFormat="1" ht="15.75">
      <c r="A1454" s="137"/>
      <c r="B1454" s="139"/>
    </row>
    <row r="1455" spans="1:2" s="132" customFormat="1" ht="15.75">
      <c r="A1455" s="137"/>
      <c r="B1455" s="139"/>
    </row>
    <row r="1456" spans="1:2" s="132" customFormat="1" ht="15.75">
      <c r="A1456" s="137"/>
      <c r="B1456" s="139"/>
    </row>
    <row r="1457" spans="1:2" s="132" customFormat="1" ht="15.75">
      <c r="A1457" s="137"/>
      <c r="B1457" s="139"/>
    </row>
    <row r="1458" spans="1:2" s="132" customFormat="1" ht="15.75">
      <c r="A1458" s="137"/>
      <c r="B1458" s="139"/>
    </row>
    <row r="1459" spans="1:2" s="132" customFormat="1" ht="15.75">
      <c r="A1459" s="137"/>
      <c r="B1459" s="139"/>
    </row>
    <row r="1460" spans="1:2" s="132" customFormat="1" ht="15.75">
      <c r="A1460" s="137"/>
      <c r="B1460" s="139"/>
    </row>
    <row r="1461" spans="1:2" s="132" customFormat="1" ht="15.75">
      <c r="A1461" s="137"/>
      <c r="B1461" s="139"/>
    </row>
    <row r="1462" spans="1:2" s="132" customFormat="1" ht="15.75">
      <c r="A1462" s="137"/>
      <c r="B1462" s="139"/>
    </row>
    <row r="1463" spans="1:2" s="132" customFormat="1" ht="15.75">
      <c r="A1463" s="137"/>
      <c r="B1463" s="139"/>
    </row>
    <row r="1464" spans="1:2" s="132" customFormat="1" ht="15.75">
      <c r="A1464" s="137"/>
      <c r="B1464" s="139"/>
    </row>
    <row r="1465" spans="1:2" s="132" customFormat="1" ht="15.75">
      <c r="A1465" s="137"/>
      <c r="B1465" s="139"/>
    </row>
    <row r="1466" spans="1:2" s="132" customFormat="1" ht="15.75">
      <c r="A1466" s="137"/>
      <c r="B1466" s="139"/>
    </row>
    <row r="1467" spans="1:2" s="132" customFormat="1" ht="15.75">
      <c r="A1467" s="137"/>
      <c r="B1467" s="139"/>
    </row>
    <row r="1468" spans="1:2" s="132" customFormat="1" ht="15.75">
      <c r="A1468" s="137"/>
      <c r="B1468" s="139"/>
    </row>
    <row r="1469" spans="1:2" s="132" customFormat="1" ht="15.75">
      <c r="A1469" s="137"/>
      <c r="B1469" s="139"/>
    </row>
    <row r="1470" spans="1:2" s="132" customFormat="1" ht="15.75">
      <c r="A1470" s="137"/>
      <c r="B1470" s="139"/>
    </row>
    <row r="1471" spans="1:2" s="132" customFormat="1" ht="15.75">
      <c r="A1471" s="137"/>
      <c r="B1471" s="139"/>
    </row>
    <row r="1472" spans="1:2" s="132" customFormat="1" ht="15.75">
      <c r="A1472" s="137"/>
      <c r="B1472" s="139"/>
    </row>
    <row r="1473" spans="1:2" s="132" customFormat="1" ht="15.75">
      <c r="A1473" s="137"/>
      <c r="B1473" s="139"/>
    </row>
    <row r="1474" spans="1:2" s="132" customFormat="1" ht="15.75">
      <c r="A1474" s="137"/>
      <c r="B1474" s="139"/>
    </row>
    <row r="1475" spans="1:2" s="132" customFormat="1" ht="15.75">
      <c r="A1475" s="137"/>
      <c r="B1475" s="139"/>
    </row>
    <row r="1476" spans="1:2" s="132" customFormat="1" ht="15.75">
      <c r="A1476" s="137"/>
      <c r="B1476" s="139"/>
    </row>
    <row r="1477" spans="1:2" s="132" customFormat="1" ht="15.75">
      <c r="A1477" s="137"/>
      <c r="B1477" s="139"/>
    </row>
    <row r="1478" spans="1:2" s="132" customFormat="1" ht="15.75">
      <c r="A1478" s="137"/>
      <c r="B1478" s="139"/>
    </row>
    <row r="1479" spans="1:2" s="132" customFormat="1" ht="15.75">
      <c r="A1479" s="137"/>
      <c r="B1479" s="139"/>
    </row>
    <row r="1480" spans="1:2" s="132" customFormat="1" ht="15.75">
      <c r="A1480" s="137"/>
      <c r="B1480" s="139"/>
    </row>
    <row r="1481" spans="1:2" s="132" customFormat="1" ht="15.75">
      <c r="A1481" s="137"/>
      <c r="B1481" s="139"/>
    </row>
    <row r="1482" spans="1:2" s="132" customFormat="1" ht="15.75">
      <c r="A1482" s="137"/>
      <c r="B1482" s="139"/>
    </row>
    <row r="1483" spans="1:2" s="132" customFormat="1" ht="15.75">
      <c r="A1483" s="137"/>
      <c r="B1483" s="139"/>
    </row>
    <row r="1484" spans="1:2" s="132" customFormat="1" ht="15.75">
      <c r="A1484" s="137"/>
      <c r="B1484" s="139"/>
    </row>
    <row r="1485" spans="1:2" s="132" customFormat="1" ht="15.75">
      <c r="A1485" s="137"/>
      <c r="B1485" s="139"/>
    </row>
    <row r="1486" spans="1:2" s="132" customFormat="1" ht="15.75">
      <c r="A1486" s="137"/>
      <c r="B1486" s="139"/>
    </row>
    <row r="1487" spans="1:2" s="132" customFormat="1" ht="15.75">
      <c r="A1487" s="137"/>
      <c r="B1487" s="139"/>
    </row>
    <row r="1488" spans="1:2" s="132" customFormat="1" ht="15.75">
      <c r="A1488" s="137"/>
      <c r="B1488" s="139"/>
    </row>
    <row r="1489" spans="1:2" s="132" customFormat="1" ht="15.75">
      <c r="A1489" s="137"/>
      <c r="B1489" s="139"/>
    </row>
    <row r="1490" spans="1:2" s="132" customFormat="1" ht="15.75">
      <c r="A1490" s="137"/>
      <c r="B1490" s="139"/>
    </row>
    <row r="1491" spans="1:2" s="132" customFormat="1" ht="15.75">
      <c r="A1491" s="137"/>
      <c r="B1491" s="139"/>
    </row>
    <row r="1492" spans="1:2" s="132" customFormat="1" ht="15.75">
      <c r="A1492" s="137"/>
      <c r="B1492" s="139"/>
    </row>
    <row r="1493" spans="1:2" s="132" customFormat="1" ht="15.75">
      <c r="A1493" s="137"/>
      <c r="B1493" s="139"/>
    </row>
    <row r="1494" spans="1:2" s="132" customFormat="1" ht="15.75">
      <c r="A1494" s="137"/>
      <c r="B1494" s="139"/>
    </row>
    <row r="1495" spans="1:2" s="132" customFormat="1" ht="15.75">
      <c r="A1495" s="137"/>
      <c r="B1495" s="139"/>
    </row>
    <row r="1496" spans="1:2" s="132" customFormat="1" ht="15.75">
      <c r="A1496" s="137"/>
      <c r="B1496" s="139"/>
    </row>
    <row r="1497" spans="1:2" s="132" customFormat="1" ht="15.75">
      <c r="A1497" s="137"/>
      <c r="B1497" s="139"/>
    </row>
    <row r="1498" spans="1:2" s="132" customFormat="1" ht="15.75">
      <c r="A1498" s="137"/>
      <c r="B1498" s="139"/>
    </row>
    <row r="1499" spans="1:2" s="132" customFormat="1" ht="15.75">
      <c r="A1499" s="137"/>
      <c r="B1499" s="139"/>
    </row>
    <row r="1500" spans="1:2" s="132" customFormat="1" ht="15.75">
      <c r="A1500" s="137"/>
      <c r="B1500" s="139"/>
    </row>
    <row r="1501" spans="1:2" s="132" customFormat="1" ht="15.75">
      <c r="A1501" s="137"/>
      <c r="B1501" s="139"/>
    </row>
    <row r="1502" spans="1:2" s="132" customFormat="1" ht="15.75">
      <c r="A1502" s="137"/>
      <c r="B1502" s="139"/>
    </row>
    <row r="1503" spans="1:2" s="132" customFormat="1" ht="15.75">
      <c r="A1503" s="137"/>
      <c r="B1503" s="139"/>
    </row>
    <row r="1504" spans="1:2" s="132" customFormat="1" ht="15.75">
      <c r="A1504" s="137"/>
      <c r="B1504" s="139"/>
    </row>
    <row r="1505" spans="1:2" s="132" customFormat="1" ht="15.75">
      <c r="A1505" s="137"/>
      <c r="B1505" s="139"/>
    </row>
    <row r="1506" spans="1:2" s="132" customFormat="1" ht="15.75">
      <c r="A1506" s="137"/>
      <c r="B1506" s="139"/>
    </row>
    <row r="1507" spans="1:2" s="132" customFormat="1" ht="15.75">
      <c r="A1507" s="137"/>
      <c r="B1507" s="139"/>
    </row>
    <row r="1508" spans="1:2" s="132" customFormat="1" ht="15.75">
      <c r="A1508" s="137"/>
      <c r="B1508" s="139"/>
    </row>
    <row r="1509" spans="1:2" s="132" customFormat="1" ht="15.75">
      <c r="A1509" s="137"/>
      <c r="B1509" s="139"/>
    </row>
    <row r="1510" spans="1:2" s="132" customFormat="1" ht="15.75">
      <c r="A1510" s="137"/>
      <c r="B1510" s="139"/>
    </row>
    <row r="1511" spans="1:2" s="132" customFormat="1" ht="15.75">
      <c r="A1511" s="137"/>
      <c r="B1511" s="139"/>
    </row>
    <row r="1512" spans="1:2" s="132" customFormat="1" ht="15.75">
      <c r="A1512" s="137"/>
      <c r="B1512" s="139"/>
    </row>
    <row r="1513" spans="1:2" s="132" customFormat="1" ht="15.75">
      <c r="A1513" s="137"/>
      <c r="B1513" s="139"/>
    </row>
    <row r="1514" spans="1:2" s="132" customFormat="1" ht="15.75">
      <c r="A1514" s="137"/>
      <c r="B1514" s="139"/>
    </row>
    <row r="1515" spans="1:2" s="132" customFormat="1" ht="15.75">
      <c r="A1515" s="137"/>
      <c r="B1515" s="139"/>
    </row>
    <row r="1516" spans="1:2" s="132" customFormat="1" ht="15.75">
      <c r="A1516" s="137"/>
      <c r="B1516" s="139"/>
    </row>
    <row r="1517" spans="1:2" s="132" customFormat="1" ht="15.75">
      <c r="A1517" s="137"/>
      <c r="B1517" s="139"/>
    </row>
    <row r="1518" spans="1:2" s="132" customFormat="1" ht="15.75">
      <c r="A1518" s="137"/>
      <c r="B1518" s="139"/>
    </row>
    <row r="1519" spans="1:2" s="132" customFormat="1" ht="15.75">
      <c r="A1519" s="137"/>
      <c r="B1519" s="139"/>
    </row>
    <row r="1520" spans="1:2" s="132" customFormat="1" ht="15.75">
      <c r="A1520" s="137"/>
      <c r="B1520" s="139"/>
    </row>
    <row r="1521" spans="1:2" s="132" customFormat="1" ht="15.75">
      <c r="A1521" s="137"/>
      <c r="B1521" s="139"/>
    </row>
    <row r="1522" spans="1:2" s="132" customFormat="1" ht="15.75">
      <c r="A1522" s="137"/>
      <c r="B1522" s="139"/>
    </row>
    <row r="1523" spans="1:2" s="132" customFormat="1" ht="15.75">
      <c r="A1523" s="137"/>
      <c r="B1523" s="139"/>
    </row>
    <row r="1524" spans="1:2" s="132" customFormat="1" ht="15.75">
      <c r="A1524" s="137"/>
      <c r="B1524" s="139"/>
    </row>
    <row r="1525" spans="1:2" s="132" customFormat="1" ht="15.75">
      <c r="A1525" s="137"/>
      <c r="B1525" s="139"/>
    </row>
    <row r="1526" spans="1:2" s="132" customFormat="1" ht="15.75">
      <c r="A1526" s="137"/>
      <c r="B1526" s="139"/>
    </row>
    <row r="1527" spans="1:2" s="132" customFormat="1" ht="15.75">
      <c r="A1527" s="137"/>
      <c r="B1527" s="139"/>
    </row>
    <row r="1528" spans="1:2" s="132" customFormat="1" ht="15.75">
      <c r="A1528" s="137"/>
      <c r="B1528" s="139"/>
    </row>
    <row r="1529" spans="1:2" s="132" customFormat="1" ht="15.75">
      <c r="A1529" s="137"/>
      <c r="B1529" s="139"/>
    </row>
    <row r="1530" spans="1:2" s="132" customFormat="1" ht="15.75">
      <c r="A1530" s="137"/>
      <c r="B1530" s="139"/>
    </row>
    <row r="1531" spans="1:2" s="132" customFormat="1" ht="15.75">
      <c r="A1531" s="137"/>
      <c r="B1531" s="139"/>
    </row>
    <row r="1532" spans="1:2" s="132" customFormat="1" ht="15.75">
      <c r="A1532" s="137"/>
      <c r="B1532" s="139"/>
    </row>
    <row r="1533" spans="1:2" s="132" customFormat="1" ht="15.75">
      <c r="A1533" s="137"/>
      <c r="B1533" s="139"/>
    </row>
    <row r="1534" spans="1:2" s="132" customFormat="1" ht="15.75">
      <c r="A1534" s="137"/>
      <c r="B1534" s="139"/>
    </row>
    <row r="1535" spans="1:2" s="132" customFormat="1" ht="15.75">
      <c r="A1535" s="137"/>
      <c r="B1535" s="139"/>
    </row>
    <row r="1536" spans="1:2" s="132" customFormat="1" ht="15.75">
      <c r="A1536" s="137"/>
      <c r="B1536" s="139"/>
    </row>
    <row r="1537" spans="1:2" s="132" customFormat="1" ht="15.75">
      <c r="A1537" s="137"/>
      <c r="B1537" s="139"/>
    </row>
    <row r="1538" spans="1:2" s="132" customFormat="1" ht="15.75">
      <c r="A1538" s="137"/>
      <c r="B1538" s="139"/>
    </row>
    <row r="1539" spans="1:2" s="132" customFormat="1" ht="15.75">
      <c r="A1539" s="137"/>
      <c r="B1539" s="139"/>
    </row>
    <row r="1540" spans="1:2" s="132" customFormat="1" ht="15.75">
      <c r="A1540" s="137"/>
      <c r="B1540" s="139"/>
    </row>
    <row r="1541" spans="1:2" s="132" customFormat="1" ht="15.75">
      <c r="A1541" s="137"/>
      <c r="B1541" s="139"/>
    </row>
    <row r="1542" spans="1:2" s="132" customFormat="1" ht="15.75">
      <c r="A1542" s="137"/>
      <c r="B1542" s="139"/>
    </row>
    <row r="1543" spans="1:2" s="132" customFormat="1" ht="15.75">
      <c r="A1543" s="137"/>
      <c r="B1543" s="139"/>
    </row>
    <row r="1544" spans="1:2" s="132" customFormat="1" ht="15.75">
      <c r="A1544" s="137"/>
      <c r="B1544" s="139"/>
    </row>
    <row r="1545" spans="1:2" s="132" customFormat="1" ht="15.75">
      <c r="A1545" s="137"/>
      <c r="B1545" s="139"/>
    </row>
    <row r="1546" spans="1:2" s="132" customFormat="1" ht="15.75">
      <c r="A1546" s="137"/>
      <c r="B1546" s="139"/>
    </row>
    <row r="1547" spans="1:2" s="132" customFormat="1" ht="15.75">
      <c r="A1547" s="137"/>
      <c r="B1547" s="139"/>
    </row>
    <row r="1548" spans="1:2" s="132" customFormat="1" ht="15.75">
      <c r="A1548" s="137"/>
      <c r="B1548" s="139"/>
    </row>
    <row r="1549" spans="1:2" s="132" customFormat="1" ht="15.75">
      <c r="A1549" s="137"/>
      <c r="B1549" s="139"/>
    </row>
    <row r="1550" spans="1:2" s="132" customFormat="1" ht="15.75">
      <c r="A1550" s="137"/>
      <c r="B1550" s="139"/>
    </row>
    <row r="1551" spans="1:2" s="132" customFormat="1" ht="15.75">
      <c r="A1551" s="137"/>
      <c r="B1551" s="139"/>
    </row>
    <row r="1552" spans="1:2" s="132" customFormat="1" ht="15.75">
      <c r="A1552" s="137"/>
      <c r="B1552" s="139"/>
    </row>
    <row r="1553" spans="1:2" s="132" customFormat="1" ht="15.75">
      <c r="A1553" s="137"/>
      <c r="B1553" s="139"/>
    </row>
    <row r="1554" spans="1:2" s="132" customFormat="1" ht="15.75">
      <c r="A1554" s="137"/>
      <c r="B1554" s="139"/>
    </row>
    <row r="1555" spans="1:2" s="132" customFormat="1" ht="15.75">
      <c r="A1555" s="137"/>
      <c r="B1555" s="139"/>
    </row>
    <row r="1556" spans="1:2" s="132" customFormat="1" ht="15.75">
      <c r="A1556" s="137"/>
      <c r="B1556" s="139"/>
    </row>
    <row r="1557" spans="1:2" s="132" customFormat="1" ht="15.75">
      <c r="A1557" s="137"/>
      <c r="B1557" s="139"/>
    </row>
    <row r="1558" spans="1:2" s="132" customFormat="1" ht="15.75">
      <c r="A1558" s="137"/>
      <c r="B1558" s="139"/>
    </row>
    <row r="1559" spans="1:2" s="132" customFormat="1" ht="15.75">
      <c r="A1559" s="137"/>
      <c r="B1559" s="139"/>
    </row>
    <row r="1560" spans="1:2" s="132" customFormat="1" ht="15.75">
      <c r="A1560" s="137"/>
      <c r="B1560" s="139"/>
    </row>
    <row r="1561" spans="1:2" s="132" customFormat="1" ht="15.75">
      <c r="A1561" s="137"/>
      <c r="B1561" s="139"/>
    </row>
    <row r="1562" spans="1:2" s="132" customFormat="1" ht="15.75">
      <c r="A1562" s="137"/>
      <c r="B1562" s="139"/>
    </row>
    <row r="1563" spans="1:2" s="132" customFormat="1" ht="15.75">
      <c r="A1563" s="137"/>
      <c r="B1563" s="139"/>
    </row>
    <row r="1564" spans="1:2" s="132" customFormat="1" ht="15.75">
      <c r="A1564" s="137"/>
      <c r="B1564" s="139"/>
    </row>
    <row r="1565" spans="1:2" s="132" customFormat="1" ht="15.75">
      <c r="A1565" s="137"/>
      <c r="B1565" s="139"/>
    </row>
    <row r="1566" spans="1:2" s="132" customFormat="1" ht="15.75">
      <c r="A1566" s="137"/>
      <c r="B1566" s="139"/>
    </row>
    <row r="1567" spans="1:2" s="132" customFormat="1" ht="15.75">
      <c r="A1567" s="137"/>
      <c r="B1567" s="139"/>
    </row>
    <row r="1568" spans="1:2" s="132" customFormat="1" ht="15.75">
      <c r="A1568" s="137"/>
      <c r="B1568" s="139"/>
    </row>
    <row r="1569" spans="1:2" s="132" customFormat="1" ht="15.75">
      <c r="A1569" s="137"/>
      <c r="B1569" s="139"/>
    </row>
    <row r="1570" spans="1:2" s="132" customFormat="1" ht="15.75">
      <c r="A1570" s="137"/>
      <c r="B1570" s="139"/>
    </row>
    <row r="1571" spans="1:2" s="132" customFormat="1" ht="15.75">
      <c r="A1571" s="137"/>
      <c r="B1571" s="139"/>
    </row>
    <row r="1572" spans="1:2" s="132" customFormat="1" ht="15.75">
      <c r="A1572" s="137"/>
      <c r="B1572" s="139"/>
    </row>
    <row r="1573" spans="1:2" s="132" customFormat="1" ht="15.75">
      <c r="A1573" s="137"/>
      <c r="B1573" s="139"/>
    </row>
    <row r="1574" spans="1:2" s="132" customFormat="1" ht="15.75">
      <c r="A1574" s="137"/>
      <c r="B1574" s="139"/>
    </row>
    <row r="1575" spans="1:2" s="132" customFormat="1" ht="15.75">
      <c r="A1575" s="137"/>
      <c r="B1575" s="139"/>
    </row>
    <row r="1576" spans="1:2" s="132" customFormat="1" ht="15.75">
      <c r="A1576" s="137"/>
      <c r="B1576" s="139"/>
    </row>
    <row r="1577" spans="1:2" s="132" customFormat="1" ht="15.75">
      <c r="A1577" s="137"/>
      <c r="B1577" s="139"/>
    </row>
    <row r="1578" spans="1:2" s="132" customFormat="1" ht="15.75">
      <c r="A1578" s="137"/>
      <c r="B1578" s="139"/>
    </row>
    <row r="1579" spans="1:2" s="132" customFormat="1" ht="15.75">
      <c r="A1579" s="137"/>
      <c r="B1579" s="139"/>
    </row>
    <row r="1580" spans="1:2" s="132" customFormat="1" ht="15.75">
      <c r="A1580" s="137"/>
      <c r="B1580" s="139"/>
    </row>
    <row r="1581" spans="1:2" s="132" customFormat="1" ht="15.75">
      <c r="A1581" s="137"/>
      <c r="B1581" s="139"/>
    </row>
    <row r="1582" spans="1:2" s="132" customFormat="1" ht="15.75">
      <c r="A1582" s="137"/>
      <c r="B1582" s="139"/>
    </row>
    <row r="1583" spans="1:2" s="132" customFormat="1" ht="15.75">
      <c r="A1583" s="137"/>
      <c r="B1583" s="139"/>
    </row>
    <row r="1584" spans="1:2" s="132" customFormat="1" ht="15.75">
      <c r="A1584" s="137"/>
      <c r="B1584" s="139"/>
    </row>
    <row r="1585" spans="1:2" s="132" customFormat="1" ht="15.75">
      <c r="A1585" s="137"/>
      <c r="B1585" s="139"/>
    </row>
    <row r="1586" spans="1:2" s="132" customFormat="1" ht="15.75">
      <c r="A1586" s="137"/>
      <c r="B1586" s="139"/>
    </row>
    <row r="1587" spans="1:2" s="132" customFormat="1" ht="15.75">
      <c r="A1587" s="137"/>
      <c r="B1587" s="139"/>
    </row>
    <row r="1588" spans="1:2" s="132" customFormat="1" ht="15.75">
      <c r="A1588" s="137"/>
      <c r="B1588" s="139"/>
    </row>
    <row r="1589" spans="1:2" s="132" customFormat="1" ht="15.75">
      <c r="A1589" s="137"/>
      <c r="B1589" s="139"/>
    </row>
    <row r="1590" spans="1:2" s="132" customFormat="1" ht="15.75">
      <c r="A1590" s="137"/>
      <c r="B1590" s="139"/>
    </row>
    <row r="1591" spans="1:2" s="132" customFormat="1" ht="15.75">
      <c r="A1591" s="137"/>
      <c r="B1591" s="139"/>
    </row>
    <row r="1592" spans="1:2" s="132" customFormat="1" ht="15.75">
      <c r="A1592" s="137"/>
      <c r="B1592" s="139"/>
    </row>
    <row r="1593" spans="1:2" s="132" customFormat="1" ht="15.75">
      <c r="A1593" s="137"/>
      <c r="B1593" s="139"/>
    </row>
    <row r="1594" spans="1:2" s="132" customFormat="1" ht="15.75">
      <c r="A1594" s="137"/>
      <c r="B1594" s="139"/>
    </row>
    <row r="1595" spans="1:2" s="132" customFormat="1" ht="15.75">
      <c r="A1595" s="137"/>
      <c r="B1595" s="139"/>
    </row>
    <row r="1596" spans="1:2" s="132" customFormat="1" ht="15.75">
      <c r="A1596" s="137"/>
      <c r="B1596" s="139"/>
    </row>
    <row r="1597" spans="1:2" s="132" customFormat="1" ht="15.75">
      <c r="A1597" s="137"/>
      <c r="B1597" s="139"/>
    </row>
    <row r="1598" spans="1:2" s="132" customFormat="1" ht="15.75">
      <c r="A1598" s="137"/>
      <c r="B1598" s="139"/>
    </row>
    <row r="1599" spans="1:2" s="132" customFormat="1" ht="15.75">
      <c r="A1599" s="137"/>
      <c r="B1599" s="139"/>
    </row>
    <row r="1600" spans="1:2" s="132" customFormat="1" ht="15.75">
      <c r="A1600" s="137"/>
      <c r="B1600" s="139"/>
    </row>
    <row r="1601" spans="1:2" s="132" customFormat="1" ht="15.75">
      <c r="A1601" s="137"/>
      <c r="B1601" s="139"/>
    </row>
    <row r="1602" spans="1:2" s="132" customFormat="1" ht="15.75">
      <c r="A1602" s="137"/>
      <c r="B1602" s="139"/>
    </row>
    <row r="1603" spans="1:2" s="132" customFormat="1" ht="15.75">
      <c r="A1603" s="137"/>
      <c r="B1603" s="139"/>
    </row>
    <row r="1604" spans="1:2" s="132" customFormat="1" ht="15.75">
      <c r="A1604" s="137"/>
      <c r="B1604" s="139"/>
    </row>
    <row r="1605" spans="1:2" s="132" customFormat="1" ht="15.75">
      <c r="A1605" s="137"/>
      <c r="B1605" s="139"/>
    </row>
    <row r="1606" spans="1:2" s="132" customFormat="1" ht="15.75">
      <c r="A1606" s="137"/>
      <c r="B1606" s="139"/>
    </row>
    <row r="1607" spans="1:2" s="132" customFormat="1" ht="15.75">
      <c r="A1607" s="137"/>
      <c r="B1607" s="139"/>
    </row>
    <row r="1608" spans="1:2" s="132" customFormat="1" ht="15.75">
      <c r="A1608" s="137"/>
      <c r="B1608" s="139"/>
    </row>
    <row r="1609" spans="1:2" s="132" customFormat="1" ht="15.75">
      <c r="A1609" s="137"/>
      <c r="B1609" s="139"/>
    </row>
    <row r="1610" spans="1:2" s="132" customFormat="1" ht="15.75">
      <c r="A1610" s="137"/>
      <c r="B1610" s="139"/>
    </row>
    <row r="1611" spans="1:2" s="132" customFormat="1" ht="15.75">
      <c r="A1611" s="137"/>
      <c r="B1611" s="139"/>
    </row>
    <row r="1612" spans="1:2" s="132" customFormat="1" ht="15.75">
      <c r="A1612" s="137"/>
      <c r="B1612" s="139"/>
    </row>
    <row r="1613" spans="1:2" s="132" customFormat="1" ht="15.75">
      <c r="A1613" s="137"/>
      <c r="B1613" s="139"/>
    </row>
    <row r="1614" spans="1:2" s="132" customFormat="1" ht="15.75">
      <c r="A1614" s="137"/>
      <c r="B1614" s="139"/>
    </row>
    <row r="1615" spans="1:2" s="132" customFormat="1" ht="15.75">
      <c r="A1615" s="137"/>
      <c r="B1615" s="139"/>
    </row>
    <row r="1616" spans="1:2" s="132" customFormat="1" ht="15.75">
      <c r="A1616" s="137"/>
      <c r="B1616" s="139"/>
    </row>
    <row r="1617" spans="1:2" s="132" customFormat="1" ht="15.75">
      <c r="A1617" s="137"/>
      <c r="B1617" s="139"/>
    </row>
    <row r="1618" spans="1:2" s="132" customFormat="1" ht="15.75">
      <c r="A1618" s="137"/>
      <c r="B1618" s="139"/>
    </row>
    <row r="1619" spans="1:2" s="132" customFormat="1" ht="15.75">
      <c r="A1619" s="137"/>
      <c r="B1619" s="139"/>
    </row>
    <row r="1620" spans="1:2" s="132" customFormat="1" ht="15.75">
      <c r="A1620" s="137"/>
      <c r="B1620" s="139"/>
    </row>
    <row r="1621" spans="1:2" s="132" customFormat="1" ht="15.75">
      <c r="A1621" s="137"/>
      <c r="B1621" s="139"/>
    </row>
    <row r="1622" spans="1:2" s="132" customFormat="1" ht="15.75">
      <c r="A1622" s="137"/>
      <c r="B1622" s="139"/>
    </row>
    <row r="1623" spans="1:2" s="132" customFormat="1" ht="15.75">
      <c r="A1623" s="137"/>
      <c r="B1623" s="139"/>
    </row>
    <row r="1624" spans="1:2" s="132" customFormat="1" ht="15.75">
      <c r="A1624" s="137"/>
      <c r="B1624" s="139"/>
    </row>
    <row r="1625" spans="1:2" s="132" customFormat="1" ht="15.75">
      <c r="A1625" s="137"/>
      <c r="B1625" s="139"/>
    </row>
    <row r="1626" spans="1:2" s="132" customFormat="1" ht="15.75">
      <c r="A1626" s="137"/>
      <c r="B1626" s="139"/>
    </row>
    <row r="1627" spans="1:2" s="132" customFormat="1" ht="15.75">
      <c r="A1627" s="137"/>
      <c r="B1627" s="139"/>
    </row>
    <row r="1628" spans="1:2" s="132" customFormat="1" ht="15.75">
      <c r="A1628" s="137"/>
      <c r="B1628" s="139"/>
    </row>
    <row r="1629" spans="1:2" s="132" customFormat="1" ht="15.75">
      <c r="A1629" s="137"/>
      <c r="B1629" s="139"/>
    </row>
    <row r="1630" spans="1:2" s="132" customFormat="1" ht="15.75">
      <c r="A1630" s="137"/>
      <c r="B1630" s="139"/>
    </row>
    <row r="1631" spans="1:2" s="132" customFormat="1" ht="15.75">
      <c r="A1631" s="137"/>
      <c r="B1631" s="139"/>
    </row>
    <row r="1632" spans="1:2" s="132" customFormat="1" ht="15.75">
      <c r="A1632" s="137"/>
      <c r="B1632" s="139"/>
    </row>
    <row r="1633" spans="1:2" s="132" customFormat="1" ht="15.75">
      <c r="A1633" s="137"/>
      <c r="B1633" s="139"/>
    </row>
    <row r="1634" spans="1:2" s="132" customFormat="1" ht="15.75">
      <c r="A1634" s="137"/>
      <c r="B1634" s="139"/>
    </row>
    <row r="1635" spans="1:2" s="132" customFormat="1" ht="15.75">
      <c r="A1635" s="137"/>
      <c r="B1635" s="139"/>
    </row>
    <row r="1636" spans="1:2" s="132" customFormat="1" ht="15.75">
      <c r="A1636" s="137"/>
      <c r="B1636" s="139"/>
    </row>
    <row r="1637" spans="1:2" s="132" customFormat="1" ht="15.75">
      <c r="A1637" s="137"/>
      <c r="B1637" s="139"/>
    </row>
    <row r="1638" spans="1:2" s="132" customFormat="1" ht="15.75">
      <c r="A1638" s="137"/>
      <c r="B1638" s="139"/>
    </row>
    <row r="1639" spans="1:2" s="132" customFormat="1" ht="15.75">
      <c r="A1639" s="137"/>
      <c r="B1639" s="139"/>
    </row>
    <row r="1640" spans="1:2" s="132" customFormat="1" ht="15.75">
      <c r="A1640" s="137"/>
      <c r="B1640" s="139"/>
    </row>
    <row r="1641" spans="1:2" s="132" customFormat="1" ht="15.75">
      <c r="A1641" s="137"/>
      <c r="B1641" s="139"/>
    </row>
    <row r="1642" spans="1:2" s="132" customFormat="1" ht="15.75">
      <c r="A1642" s="137"/>
      <c r="B1642" s="139"/>
    </row>
    <row r="1643" spans="1:2" s="132" customFormat="1" ht="15.75">
      <c r="A1643" s="137"/>
      <c r="B1643" s="139"/>
    </row>
    <row r="1644" spans="1:2" s="132" customFormat="1" ht="15.75">
      <c r="A1644" s="137"/>
      <c r="B1644" s="139"/>
    </row>
    <row r="1645" spans="1:2" s="132" customFormat="1" ht="15.75">
      <c r="A1645" s="137"/>
      <c r="B1645" s="139"/>
    </row>
    <row r="1646" spans="1:2" s="132" customFormat="1" ht="15.75">
      <c r="A1646" s="137"/>
      <c r="B1646" s="139"/>
    </row>
    <row r="1647" spans="1:2" s="132" customFormat="1" ht="15.75">
      <c r="A1647" s="137"/>
      <c r="B1647" s="139"/>
    </row>
    <row r="1648" spans="1:2" s="132" customFormat="1" ht="15.75">
      <c r="A1648" s="137"/>
      <c r="B1648" s="139"/>
    </row>
    <row r="1649" spans="1:2" s="132" customFormat="1" ht="15.75">
      <c r="A1649" s="137"/>
      <c r="B1649" s="139"/>
    </row>
    <row r="1650" spans="1:2" s="132" customFormat="1" ht="15.75">
      <c r="A1650" s="137"/>
      <c r="B1650" s="139"/>
    </row>
    <row r="1651" spans="1:2" s="132" customFormat="1" ht="15.75">
      <c r="A1651" s="137"/>
      <c r="B1651" s="139"/>
    </row>
    <row r="1652" spans="1:2" s="132" customFormat="1" ht="15.75">
      <c r="A1652" s="137"/>
      <c r="B1652" s="139"/>
    </row>
    <row r="1653" spans="1:2" s="132" customFormat="1" ht="15.75">
      <c r="A1653" s="137"/>
      <c r="B1653" s="139"/>
    </row>
    <row r="1654" spans="1:2" s="132" customFormat="1" ht="15.75">
      <c r="A1654" s="137"/>
      <c r="B1654" s="139"/>
    </row>
    <row r="1655" spans="1:2" s="132" customFormat="1" ht="15.75">
      <c r="A1655" s="137"/>
      <c r="B1655" s="139"/>
    </row>
    <row r="1656" spans="1:2" s="132" customFormat="1" ht="15.75">
      <c r="A1656" s="137"/>
      <c r="B1656" s="139"/>
    </row>
    <row r="1657" spans="1:2" s="132" customFormat="1" ht="15.75">
      <c r="A1657" s="137"/>
      <c r="B1657" s="139"/>
    </row>
    <row r="1658" spans="1:2" s="132" customFormat="1" ht="15.75">
      <c r="A1658" s="137"/>
      <c r="B1658" s="139"/>
    </row>
    <row r="1659" spans="1:2" s="132" customFormat="1" ht="15.75">
      <c r="A1659" s="137"/>
      <c r="B1659" s="139"/>
    </row>
    <row r="1660" spans="1:2" s="132" customFormat="1" ht="15.75">
      <c r="A1660" s="137"/>
      <c r="B1660" s="139"/>
    </row>
    <row r="1661" spans="1:2" s="132" customFormat="1" ht="15.75">
      <c r="A1661" s="137"/>
      <c r="B1661" s="139"/>
    </row>
    <row r="1662" spans="1:2" s="132" customFormat="1" ht="15.75">
      <c r="A1662" s="137"/>
      <c r="B1662" s="139"/>
    </row>
    <row r="1663" spans="1:2" s="132" customFormat="1" ht="15.75">
      <c r="A1663" s="137"/>
      <c r="B1663" s="139"/>
    </row>
    <row r="1664" spans="1:2" s="132" customFormat="1" ht="15.75">
      <c r="A1664" s="137"/>
      <c r="B1664" s="139"/>
    </row>
    <row r="1665" spans="1:2" s="132" customFormat="1" ht="15.75">
      <c r="A1665" s="137"/>
      <c r="B1665" s="139"/>
    </row>
    <row r="1666" spans="1:2" s="132" customFormat="1" ht="15.75">
      <c r="A1666" s="137"/>
      <c r="B1666" s="139"/>
    </row>
    <row r="1667" spans="1:2" s="132" customFormat="1" ht="15.75">
      <c r="A1667" s="137"/>
      <c r="B1667" s="139"/>
    </row>
    <row r="1668" spans="1:2" s="132" customFormat="1" ht="15.75">
      <c r="A1668" s="137"/>
      <c r="B1668" s="139"/>
    </row>
    <row r="1669" spans="1:2" s="132" customFormat="1" ht="15.75">
      <c r="A1669" s="137"/>
      <c r="B1669" s="139"/>
    </row>
    <row r="1670" spans="1:2" s="132" customFormat="1" ht="15.75">
      <c r="A1670" s="137"/>
      <c r="B1670" s="139"/>
    </row>
    <row r="1671" spans="1:2" s="132" customFormat="1" ht="15.75">
      <c r="A1671" s="137"/>
      <c r="B1671" s="139"/>
    </row>
    <row r="1672" spans="1:2" s="132" customFormat="1" ht="15.75">
      <c r="A1672" s="137"/>
      <c r="B1672" s="139"/>
    </row>
    <row r="1673" spans="1:2" s="132" customFormat="1" ht="15.75">
      <c r="A1673" s="137"/>
      <c r="B1673" s="139"/>
    </row>
    <row r="1674" spans="1:2" s="132" customFormat="1" ht="15.75">
      <c r="A1674" s="137"/>
      <c r="B1674" s="139"/>
    </row>
    <row r="1675" spans="1:2" s="132" customFormat="1" ht="15.75">
      <c r="A1675" s="137"/>
      <c r="B1675" s="139"/>
    </row>
    <row r="1676" spans="1:2" s="132" customFormat="1" ht="15.75">
      <c r="A1676" s="137"/>
      <c r="B1676" s="139"/>
    </row>
    <row r="1677" spans="1:2" s="132" customFormat="1" ht="15.75">
      <c r="A1677" s="137"/>
      <c r="B1677" s="139"/>
    </row>
    <row r="1678" spans="1:2" s="132" customFormat="1" ht="15.75">
      <c r="A1678" s="137"/>
      <c r="B1678" s="139"/>
    </row>
    <row r="1679" spans="1:2" s="132" customFormat="1" ht="15.75">
      <c r="A1679" s="137"/>
      <c r="B1679" s="139"/>
    </row>
    <row r="1680" spans="1:2" s="132" customFormat="1" ht="15.75">
      <c r="A1680" s="137"/>
      <c r="B1680" s="139"/>
    </row>
    <row r="1681" spans="1:2" s="132" customFormat="1" ht="15.75">
      <c r="A1681" s="137"/>
      <c r="B1681" s="139"/>
    </row>
    <row r="1682" spans="1:2" s="132" customFormat="1" ht="15.75">
      <c r="A1682" s="137"/>
      <c r="B1682" s="139"/>
    </row>
    <row r="1683" spans="1:2" s="132" customFormat="1" ht="15.75">
      <c r="A1683" s="137"/>
      <c r="B1683" s="139"/>
    </row>
    <row r="1684" spans="1:2" s="132" customFormat="1" ht="15.75">
      <c r="A1684" s="137"/>
      <c r="B1684" s="139"/>
    </row>
    <row r="1685" spans="1:2" s="132" customFormat="1" ht="15.75">
      <c r="A1685" s="137"/>
      <c r="B1685" s="139"/>
    </row>
    <row r="1686" spans="1:2" s="132" customFormat="1" ht="15.75">
      <c r="A1686" s="137"/>
      <c r="B1686" s="139"/>
    </row>
    <row r="1687" spans="1:2" s="132" customFormat="1" ht="15.75">
      <c r="A1687" s="137"/>
      <c r="B1687" s="139"/>
    </row>
    <row r="1688" spans="1:2" s="132" customFormat="1" ht="15.75">
      <c r="A1688" s="137"/>
      <c r="B1688" s="139"/>
    </row>
    <row r="1689" spans="1:2" s="132" customFormat="1" ht="15.75">
      <c r="A1689" s="137"/>
      <c r="B1689" s="139"/>
    </row>
    <row r="1690" spans="1:2" s="132" customFormat="1" ht="15.75">
      <c r="A1690" s="137"/>
      <c r="B1690" s="139"/>
    </row>
    <row r="1691" spans="1:2" s="132" customFormat="1" ht="15.75">
      <c r="A1691" s="137"/>
      <c r="B1691" s="139"/>
    </row>
    <row r="1692" spans="1:2" s="132" customFormat="1" ht="15.75">
      <c r="A1692" s="137"/>
      <c r="B1692" s="139"/>
    </row>
    <row r="1693" spans="1:2" s="132" customFormat="1" ht="15.75">
      <c r="A1693" s="137"/>
      <c r="B1693" s="139"/>
    </row>
    <row r="1694" spans="1:2" s="132" customFormat="1" ht="15.75">
      <c r="A1694" s="137"/>
      <c r="B1694" s="139"/>
    </row>
    <row r="1695" spans="1:2" s="132" customFormat="1" ht="15.75">
      <c r="A1695" s="137"/>
      <c r="B1695" s="139"/>
    </row>
    <row r="1696" spans="1:2" s="132" customFormat="1" ht="15.75">
      <c r="A1696" s="137"/>
      <c r="B1696" s="139"/>
    </row>
    <row r="1697" spans="1:2" s="132" customFormat="1" ht="15.75">
      <c r="A1697" s="137"/>
      <c r="B1697" s="139"/>
    </row>
    <row r="1698" spans="1:2" s="132" customFormat="1" ht="15.75">
      <c r="A1698" s="137"/>
      <c r="B1698" s="139"/>
    </row>
    <row r="1699" spans="1:2" s="132" customFormat="1" ht="15.75">
      <c r="A1699" s="137"/>
      <c r="B1699" s="139"/>
    </row>
    <row r="1700" spans="1:2" s="132" customFormat="1" ht="15.75">
      <c r="A1700" s="137"/>
      <c r="B1700" s="139"/>
    </row>
    <row r="1701" spans="1:2" s="132" customFormat="1" ht="15.75">
      <c r="A1701" s="137"/>
      <c r="B1701" s="139"/>
    </row>
    <row r="1702" spans="1:2" s="132" customFormat="1" ht="15.75">
      <c r="A1702" s="137"/>
      <c r="B1702" s="139"/>
    </row>
    <row r="1703" spans="1:2" s="132" customFormat="1" ht="15.75">
      <c r="A1703" s="137"/>
      <c r="B1703" s="139"/>
    </row>
    <row r="1704" spans="1:2" s="132" customFormat="1" ht="15.75">
      <c r="A1704" s="137"/>
      <c r="B1704" s="139"/>
    </row>
    <row r="1705" spans="1:2" s="132" customFormat="1" ht="15.75">
      <c r="A1705" s="137"/>
      <c r="B1705" s="139"/>
    </row>
    <row r="1706" spans="1:2" s="132" customFormat="1" ht="15.75">
      <c r="A1706" s="137"/>
      <c r="B1706" s="139"/>
    </row>
    <row r="1707" spans="1:2" s="132" customFormat="1" ht="15.75">
      <c r="A1707" s="137"/>
      <c r="B1707" s="139"/>
    </row>
    <row r="1708" spans="1:2" s="132" customFormat="1" ht="15.75">
      <c r="A1708" s="137"/>
      <c r="B1708" s="139"/>
    </row>
    <row r="1709" spans="1:2" s="132" customFormat="1" ht="15.75">
      <c r="A1709" s="137"/>
      <c r="B1709" s="139"/>
    </row>
    <row r="1710" spans="1:2" s="132" customFormat="1" ht="15.75">
      <c r="A1710" s="137"/>
      <c r="B1710" s="139"/>
    </row>
    <row r="1711" spans="1:2" s="132" customFormat="1" ht="15.75">
      <c r="A1711" s="137"/>
      <c r="B1711" s="139"/>
    </row>
    <row r="1712" spans="1:2" s="132" customFormat="1" ht="15.75">
      <c r="A1712" s="137"/>
      <c r="B1712" s="139"/>
    </row>
    <row r="1713" spans="1:2" s="132" customFormat="1" ht="15.75">
      <c r="A1713" s="137"/>
      <c r="B1713" s="139"/>
    </row>
    <row r="1714" spans="1:2" s="132" customFormat="1" ht="15.75">
      <c r="A1714" s="137"/>
      <c r="B1714" s="139"/>
    </row>
    <row r="1715" spans="1:2" s="132" customFormat="1" ht="15.75">
      <c r="A1715" s="137"/>
      <c r="B1715" s="139"/>
    </row>
    <row r="1716" spans="1:2" s="132" customFormat="1" ht="15.75">
      <c r="A1716" s="137"/>
      <c r="B1716" s="139"/>
    </row>
    <row r="1717" spans="1:2" s="132" customFormat="1" ht="15.75">
      <c r="A1717" s="137"/>
      <c r="B1717" s="139"/>
    </row>
    <row r="1718" spans="1:2" s="132" customFormat="1" ht="15.75">
      <c r="A1718" s="137"/>
      <c r="B1718" s="139"/>
    </row>
    <row r="1719" spans="1:2" s="132" customFormat="1" ht="15.75">
      <c r="A1719" s="137"/>
      <c r="B1719" s="139"/>
    </row>
    <row r="1720" spans="1:2" s="132" customFormat="1" ht="15.75">
      <c r="A1720" s="137"/>
      <c r="B1720" s="139"/>
    </row>
    <row r="1721" spans="1:2" s="132" customFormat="1" ht="15.75">
      <c r="A1721" s="137"/>
      <c r="B1721" s="139"/>
    </row>
    <row r="1722" spans="1:2" s="132" customFormat="1" ht="15.75">
      <c r="A1722" s="137"/>
      <c r="B1722" s="139"/>
    </row>
    <row r="1723" spans="1:2" s="132" customFormat="1" ht="15.75">
      <c r="A1723" s="137"/>
      <c r="B1723" s="139"/>
    </row>
    <row r="1724" spans="1:2" s="132" customFormat="1" ht="15.75">
      <c r="A1724" s="137"/>
      <c r="B1724" s="139"/>
    </row>
    <row r="1725" spans="1:2" s="132" customFormat="1" ht="15.75">
      <c r="A1725" s="137"/>
      <c r="B1725" s="139"/>
    </row>
    <row r="1726" spans="1:2" s="132" customFormat="1" ht="15.75">
      <c r="A1726" s="137"/>
      <c r="B1726" s="139"/>
    </row>
    <row r="1727" spans="1:2" s="132" customFormat="1" ht="15.75">
      <c r="A1727" s="137"/>
      <c r="B1727" s="139"/>
    </row>
    <row r="1728" spans="1:2" s="132" customFormat="1" ht="15.75">
      <c r="A1728" s="137"/>
      <c r="B1728" s="139"/>
    </row>
    <row r="1729" spans="1:2" s="132" customFormat="1" ht="15.75">
      <c r="A1729" s="137"/>
      <c r="B1729" s="139"/>
    </row>
    <row r="1730" spans="1:2" s="132" customFormat="1" ht="15.75">
      <c r="A1730" s="137"/>
      <c r="B1730" s="139"/>
    </row>
    <row r="1731" spans="1:2" s="132" customFormat="1" ht="15.75">
      <c r="A1731" s="137"/>
      <c r="B1731" s="139"/>
    </row>
    <row r="1732" spans="1:2" s="132" customFormat="1" ht="15.75">
      <c r="A1732" s="137"/>
      <c r="B1732" s="139"/>
    </row>
    <row r="1733" spans="1:2" s="132" customFormat="1" ht="15.75">
      <c r="A1733" s="137"/>
      <c r="B1733" s="139"/>
    </row>
    <row r="1734" spans="1:2" s="132" customFormat="1" ht="15.75">
      <c r="A1734" s="137"/>
      <c r="B1734" s="139"/>
    </row>
    <row r="1735" spans="1:2" s="132" customFormat="1" ht="15.75">
      <c r="A1735" s="137"/>
      <c r="B1735" s="139"/>
    </row>
    <row r="1736" spans="1:2" s="132" customFormat="1" ht="15.75">
      <c r="A1736" s="137"/>
      <c r="B1736" s="139"/>
    </row>
    <row r="1737" spans="1:2" s="132" customFormat="1" ht="15.75">
      <c r="A1737" s="137"/>
      <c r="B1737" s="139"/>
    </row>
    <row r="1738" spans="1:2" s="132" customFormat="1" ht="15.75">
      <c r="A1738" s="137"/>
      <c r="B1738" s="139"/>
    </row>
    <row r="1739" spans="1:2" s="132" customFormat="1" ht="15.75">
      <c r="A1739" s="137"/>
      <c r="B1739" s="139"/>
    </row>
    <row r="1740" spans="1:2" s="132" customFormat="1" ht="15.75">
      <c r="A1740" s="137"/>
      <c r="B1740" s="139"/>
    </row>
    <row r="1741" spans="1:2" s="132" customFormat="1" ht="15.75">
      <c r="A1741" s="137"/>
      <c r="B1741" s="139"/>
    </row>
    <row r="1742" spans="1:2" s="132" customFormat="1" ht="15.75">
      <c r="A1742" s="137"/>
      <c r="B1742" s="139"/>
    </row>
    <row r="1743" spans="1:2" s="132" customFormat="1" ht="15.75">
      <c r="A1743" s="137"/>
      <c r="B1743" s="139"/>
    </row>
    <row r="1744" spans="1:2" s="132" customFormat="1" ht="15.75">
      <c r="A1744" s="137"/>
      <c r="B1744" s="139"/>
    </row>
    <row r="1745" spans="1:2" s="132" customFormat="1" ht="15.75">
      <c r="A1745" s="137"/>
      <c r="B1745" s="139"/>
    </row>
    <row r="1746" spans="1:2" s="132" customFormat="1" ht="15.75">
      <c r="A1746" s="137"/>
      <c r="B1746" s="139"/>
    </row>
    <row r="1747" spans="1:2" s="132" customFormat="1" ht="15.75">
      <c r="A1747" s="137"/>
      <c r="B1747" s="139"/>
    </row>
    <row r="1748" spans="1:2" s="132" customFormat="1" ht="15.75">
      <c r="A1748" s="137"/>
      <c r="B1748" s="139"/>
    </row>
    <row r="1749" spans="1:2" s="132" customFormat="1" ht="15.75">
      <c r="A1749" s="137"/>
      <c r="B1749" s="139"/>
    </row>
    <row r="1750" spans="1:2" s="132" customFormat="1" ht="15.75">
      <c r="A1750" s="137"/>
      <c r="B1750" s="139"/>
    </row>
    <row r="1751" spans="1:2" s="132" customFormat="1" ht="15.75">
      <c r="A1751" s="137"/>
      <c r="B1751" s="139"/>
    </row>
    <row r="1752" spans="1:2" s="132" customFormat="1" ht="15.75">
      <c r="A1752" s="137"/>
      <c r="B1752" s="139"/>
    </row>
    <row r="1753" spans="1:2" s="132" customFormat="1" ht="15.75">
      <c r="A1753" s="137"/>
      <c r="B1753" s="139"/>
    </row>
    <row r="1754" spans="1:2" s="132" customFormat="1" ht="15.75">
      <c r="A1754" s="137"/>
      <c r="B1754" s="139"/>
    </row>
    <row r="1755" spans="1:2" s="132" customFormat="1" ht="15.75">
      <c r="A1755" s="137"/>
      <c r="B1755" s="139"/>
    </row>
    <row r="1756" spans="1:2" s="132" customFormat="1" ht="15.75">
      <c r="A1756" s="137"/>
      <c r="B1756" s="139"/>
    </row>
    <row r="1757" spans="1:2" s="132" customFormat="1" ht="15.75">
      <c r="A1757" s="137"/>
      <c r="B1757" s="139"/>
    </row>
    <row r="1758" spans="1:2" s="132" customFormat="1" ht="15.75">
      <c r="A1758" s="137"/>
      <c r="B1758" s="139"/>
    </row>
    <row r="1759" spans="1:2" s="132" customFormat="1" ht="15.75">
      <c r="A1759" s="137"/>
      <c r="B1759" s="139"/>
    </row>
    <row r="1760" spans="1:2" s="132" customFormat="1" ht="15.75">
      <c r="A1760" s="137"/>
      <c r="B1760" s="139"/>
    </row>
    <row r="1761" spans="1:2" s="132" customFormat="1" ht="15.75">
      <c r="A1761" s="137"/>
      <c r="B1761" s="139"/>
    </row>
    <row r="1762" spans="1:2" s="132" customFormat="1" ht="15.75">
      <c r="A1762" s="137"/>
      <c r="B1762" s="139"/>
    </row>
    <row r="1763" spans="1:2" s="132" customFormat="1" ht="15.75">
      <c r="A1763" s="137"/>
      <c r="B1763" s="139"/>
    </row>
    <row r="1764" spans="1:2" s="132" customFormat="1" ht="15.75">
      <c r="A1764" s="137"/>
      <c r="B1764" s="139"/>
    </row>
    <row r="1765" spans="1:2" s="132" customFormat="1" ht="15.75">
      <c r="A1765" s="137"/>
      <c r="B1765" s="139"/>
    </row>
    <row r="1766" spans="1:2" s="132" customFormat="1" ht="15.75">
      <c r="A1766" s="137"/>
      <c r="B1766" s="139"/>
    </row>
    <row r="1767" spans="1:2" s="132" customFormat="1" ht="15.75">
      <c r="A1767" s="137"/>
      <c r="B1767" s="139"/>
    </row>
    <row r="1768" spans="1:2" s="132" customFormat="1" ht="15.75">
      <c r="A1768" s="137"/>
      <c r="B1768" s="139"/>
    </row>
    <row r="1769" spans="1:2" s="132" customFormat="1" ht="15.75">
      <c r="A1769" s="137"/>
      <c r="B1769" s="139"/>
    </row>
    <row r="1770" spans="1:2" s="132" customFormat="1" ht="15.75">
      <c r="A1770" s="137"/>
      <c r="B1770" s="139"/>
    </row>
    <row r="1771" spans="1:2" s="132" customFormat="1" ht="15.75">
      <c r="A1771" s="137"/>
      <c r="B1771" s="139"/>
    </row>
    <row r="1772" spans="1:2" s="132" customFormat="1" ht="15.75">
      <c r="A1772" s="137"/>
      <c r="B1772" s="139"/>
    </row>
    <row r="1773" spans="1:2" s="132" customFormat="1" ht="15.75">
      <c r="A1773" s="137"/>
      <c r="B1773" s="139"/>
    </row>
    <row r="1774" spans="1:2" s="132" customFormat="1" ht="15.75">
      <c r="A1774" s="137"/>
      <c r="B1774" s="139"/>
    </row>
    <row r="1775" spans="1:2" s="132" customFormat="1" ht="15.75">
      <c r="A1775" s="137"/>
      <c r="B1775" s="139"/>
    </row>
    <row r="1776" spans="1:2" s="132" customFormat="1" ht="15.75">
      <c r="A1776" s="137"/>
      <c r="B1776" s="139"/>
    </row>
    <row r="1777" spans="1:2" s="132" customFormat="1" ht="15.75">
      <c r="A1777" s="137"/>
      <c r="B1777" s="139"/>
    </row>
    <row r="1778" spans="1:2" s="132" customFormat="1" ht="15.75">
      <c r="A1778" s="137"/>
      <c r="B1778" s="139"/>
    </row>
    <row r="1779" spans="1:2" s="132" customFormat="1" ht="15.75">
      <c r="A1779" s="137"/>
      <c r="B1779" s="139"/>
    </row>
    <row r="1780" spans="1:2" s="132" customFormat="1" ht="15.75">
      <c r="A1780" s="137"/>
      <c r="B1780" s="139"/>
    </row>
    <row r="1781" spans="1:2" s="132" customFormat="1" ht="15.75">
      <c r="A1781" s="137"/>
      <c r="B1781" s="139"/>
    </row>
    <row r="1782" spans="1:2" s="132" customFormat="1" ht="15.75">
      <c r="A1782" s="137"/>
      <c r="B1782" s="139"/>
    </row>
    <row r="1783" spans="1:2" s="132" customFormat="1" ht="15.75">
      <c r="A1783" s="137"/>
      <c r="B1783" s="139"/>
    </row>
    <row r="1784" spans="1:2" s="132" customFormat="1" ht="15.75">
      <c r="A1784" s="137"/>
      <c r="B1784" s="139"/>
    </row>
    <row r="1785" spans="1:2" s="132" customFormat="1" ht="15.75">
      <c r="A1785" s="137"/>
      <c r="B1785" s="139"/>
    </row>
    <row r="1786" spans="1:2" s="132" customFormat="1" ht="15.75">
      <c r="A1786" s="137"/>
      <c r="B1786" s="139"/>
    </row>
    <row r="1787" spans="1:2" s="132" customFormat="1" ht="15.75">
      <c r="A1787" s="137"/>
      <c r="B1787" s="139"/>
    </row>
    <row r="1788" spans="1:2" s="132" customFormat="1" ht="15.75">
      <c r="A1788" s="137"/>
      <c r="B1788" s="139"/>
    </row>
    <row r="1789" spans="1:2" s="132" customFormat="1" ht="15.75">
      <c r="A1789" s="137"/>
      <c r="B1789" s="139"/>
    </row>
    <row r="1790" spans="1:2" s="132" customFormat="1" ht="15.75">
      <c r="A1790" s="137"/>
      <c r="B1790" s="139"/>
    </row>
    <row r="1791" spans="1:2" s="132" customFormat="1" ht="15.75">
      <c r="A1791" s="137"/>
      <c r="B1791" s="139"/>
    </row>
    <row r="1792" spans="1:2" s="132" customFormat="1" ht="15.75">
      <c r="A1792" s="137"/>
      <c r="B1792" s="139"/>
    </row>
    <row r="1793" spans="1:2" s="132" customFormat="1" ht="15.75">
      <c r="A1793" s="137"/>
      <c r="B1793" s="139"/>
    </row>
    <row r="1794" spans="1:2" s="132" customFormat="1" ht="15.75">
      <c r="A1794" s="137"/>
      <c r="B1794" s="139"/>
    </row>
    <row r="1795" spans="1:2" s="132" customFormat="1" ht="15.75">
      <c r="A1795" s="137"/>
      <c r="B1795" s="139"/>
    </row>
    <row r="1796" spans="1:2" s="132" customFormat="1" ht="15.75">
      <c r="A1796" s="137"/>
      <c r="B1796" s="139"/>
    </row>
    <row r="1797" spans="1:2" s="132" customFormat="1" ht="15.75">
      <c r="A1797" s="137"/>
      <c r="B1797" s="139"/>
    </row>
    <row r="1798" spans="1:2" s="132" customFormat="1" ht="15.75">
      <c r="A1798" s="137"/>
      <c r="B1798" s="139"/>
    </row>
    <row r="1799" spans="1:2" s="132" customFormat="1" ht="15.75">
      <c r="A1799" s="137"/>
      <c r="B1799" s="139"/>
    </row>
    <row r="1800" spans="1:2" s="132" customFormat="1" ht="15.75">
      <c r="A1800" s="137"/>
      <c r="B1800" s="139"/>
    </row>
    <row r="1801" spans="1:2" s="132" customFormat="1" ht="15.75">
      <c r="A1801" s="137"/>
      <c r="B1801" s="139"/>
    </row>
    <row r="1802" spans="1:2" s="132" customFormat="1" ht="15.75">
      <c r="A1802" s="137"/>
      <c r="B1802" s="139"/>
    </row>
    <row r="1803" spans="1:2" s="132" customFormat="1" ht="15.75">
      <c r="A1803" s="137"/>
      <c r="B1803" s="139"/>
    </row>
    <row r="1804" spans="1:2" s="132" customFormat="1" ht="15.75">
      <c r="A1804" s="137"/>
      <c r="B1804" s="139"/>
    </row>
    <row r="1805" spans="1:2" s="132" customFormat="1" ht="15.75">
      <c r="A1805" s="137"/>
      <c r="B1805" s="139"/>
    </row>
    <row r="1806" spans="1:2" s="132" customFormat="1" ht="15.75">
      <c r="A1806" s="137"/>
      <c r="B1806" s="139"/>
    </row>
    <row r="1807" spans="1:2" s="132" customFormat="1" ht="15.75">
      <c r="A1807" s="137"/>
      <c r="B1807" s="139"/>
    </row>
    <row r="1808" spans="1:2" s="132" customFormat="1" ht="15.75">
      <c r="A1808" s="137"/>
      <c r="B1808" s="139"/>
    </row>
    <row r="1809" spans="1:2" s="132" customFormat="1" ht="15.75">
      <c r="A1809" s="137"/>
      <c r="B1809" s="139"/>
    </row>
    <row r="1810" spans="1:2" s="132" customFormat="1" ht="15.75">
      <c r="A1810" s="137"/>
      <c r="B1810" s="139"/>
    </row>
    <row r="1811" spans="1:2" s="132" customFormat="1" ht="15.75">
      <c r="A1811" s="137"/>
      <c r="B1811" s="139"/>
    </row>
    <row r="1812" spans="1:2" s="132" customFormat="1" ht="15.75">
      <c r="A1812" s="137"/>
      <c r="B1812" s="139"/>
    </row>
    <row r="1813" spans="1:2" s="132" customFormat="1" ht="15.75">
      <c r="A1813" s="137"/>
      <c r="B1813" s="139"/>
    </row>
    <row r="1814" spans="1:2" s="132" customFormat="1" ht="15.75">
      <c r="A1814" s="137"/>
      <c r="B1814" s="139"/>
    </row>
    <row r="1815" spans="1:2" s="132" customFormat="1" ht="15.75">
      <c r="A1815" s="137"/>
      <c r="B1815" s="139"/>
    </row>
    <row r="1816" spans="1:2" s="132" customFormat="1" ht="15.75">
      <c r="A1816" s="137"/>
      <c r="B1816" s="139"/>
    </row>
    <row r="1817" spans="1:2" s="132" customFormat="1" ht="15.75">
      <c r="A1817" s="137"/>
      <c r="B1817" s="139"/>
    </row>
    <row r="1818" spans="1:2" s="132" customFormat="1" ht="15.75">
      <c r="A1818" s="137"/>
      <c r="B1818" s="139"/>
    </row>
    <row r="1819" spans="1:2" s="132" customFormat="1" ht="15.75">
      <c r="A1819" s="137"/>
      <c r="B1819" s="139"/>
    </row>
    <row r="1820" spans="1:2" s="132" customFormat="1" ht="15.75">
      <c r="A1820" s="137"/>
      <c r="B1820" s="139"/>
    </row>
    <row r="1821" spans="1:2" s="132" customFormat="1" ht="15.75">
      <c r="A1821" s="137"/>
      <c r="B1821" s="139"/>
    </row>
    <row r="1822" spans="1:2" s="132" customFormat="1" ht="15.75">
      <c r="A1822" s="137"/>
      <c r="B1822" s="139"/>
    </row>
    <row r="1823" spans="1:2" s="132" customFormat="1" ht="15.75">
      <c r="A1823" s="137"/>
      <c r="B1823" s="139"/>
    </row>
    <row r="1824" spans="1:2" s="132" customFormat="1" ht="15.75">
      <c r="A1824" s="137"/>
      <c r="B1824" s="139"/>
    </row>
    <row r="1825" spans="1:2" s="132" customFormat="1" ht="15.75">
      <c r="A1825" s="137"/>
      <c r="B1825" s="139"/>
    </row>
    <row r="1826" spans="1:2" s="132" customFormat="1" ht="15.75">
      <c r="A1826" s="137"/>
      <c r="B1826" s="139"/>
    </row>
    <row r="1827" spans="1:2" s="132" customFormat="1" ht="15.75">
      <c r="A1827" s="137"/>
      <c r="B1827" s="139"/>
    </row>
    <row r="1828" spans="1:2" s="132" customFormat="1" ht="15.75">
      <c r="A1828" s="137"/>
      <c r="B1828" s="139"/>
    </row>
    <row r="1829" spans="1:2" s="132" customFormat="1" ht="15.75">
      <c r="A1829" s="137"/>
      <c r="B1829" s="139"/>
    </row>
    <row r="1830" spans="1:2" s="132" customFormat="1" ht="15.75">
      <c r="A1830" s="137"/>
      <c r="B1830" s="139"/>
    </row>
    <row r="1831" spans="1:2" s="132" customFormat="1" ht="15.75">
      <c r="A1831" s="137"/>
      <c r="B1831" s="139"/>
    </row>
    <row r="1832" spans="1:2" s="132" customFormat="1" ht="15.75">
      <c r="A1832" s="137"/>
      <c r="B1832" s="139"/>
    </row>
    <row r="1833" spans="1:2" s="132" customFormat="1" ht="15.75">
      <c r="A1833" s="137"/>
      <c r="B1833" s="139"/>
    </row>
    <row r="1834" spans="1:2" s="132" customFormat="1" ht="15.75">
      <c r="A1834" s="137"/>
      <c r="B1834" s="139"/>
    </row>
    <row r="1835" spans="1:2" s="132" customFormat="1" ht="15.75">
      <c r="A1835" s="137"/>
      <c r="B1835" s="139"/>
    </row>
    <row r="1836" spans="1:2" s="132" customFormat="1" ht="15.75">
      <c r="A1836" s="137"/>
      <c r="B1836" s="139"/>
    </row>
    <row r="1837" spans="1:2" s="132" customFormat="1" ht="15.75">
      <c r="A1837" s="137"/>
      <c r="B1837" s="139"/>
    </row>
    <row r="1838" spans="1:2" s="132" customFormat="1" ht="15.75">
      <c r="A1838" s="137"/>
      <c r="B1838" s="139"/>
    </row>
    <row r="1839" spans="1:2" s="132" customFormat="1" ht="15.75">
      <c r="A1839" s="137"/>
      <c r="B1839" s="139"/>
    </row>
    <row r="1840" spans="1:2" s="132" customFormat="1" ht="15.75">
      <c r="A1840" s="137"/>
      <c r="B1840" s="139"/>
    </row>
    <row r="1841" spans="1:2" s="132" customFormat="1" ht="15.75">
      <c r="A1841" s="137"/>
      <c r="B1841" s="139"/>
    </row>
    <row r="1842" spans="1:2" s="132" customFormat="1" ht="15.75">
      <c r="A1842" s="137"/>
      <c r="B1842" s="139"/>
    </row>
    <row r="1843" spans="1:2" s="132" customFormat="1" ht="15.75">
      <c r="A1843" s="137"/>
      <c r="B1843" s="139"/>
    </row>
    <row r="1844" spans="1:2" s="132" customFormat="1" ht="15.75">
      <c r="A1844" s="137"/>
      <c r="B1844" s="139"/>
    </row>
    <row r="1845" spans="1:2" s="132" customFormat="1" ht="15.75">
      <c r="A1845" s="137"/>
      <c r="B1845" s="139"/>
    </row>
    <row r="1846" spans="1:2" s="132" customFormat="1" ht="15.75">
      <c r="A1846" s="137"/>
      <c r="B1846" s="139"/>
    </row>
    <row r="1847" spans="1:2" s="132" customFormat="1" ht="15.75">
      <c r="A1847" s="137"/>
      <c r="B1847" s="139"/>
    </row>
    <row r="1848" spans="1:2" s="132" customFormat="1" ht="15.75">
      <c r="A1848" s="137"/>
      <c r="B1848" s="139"/>
    </row>
    <row r="1849" spans="1:2" s="132" customFormat="1" ht="15.75">
      <c r="A1849" s="137"/>
      <c r="B1849" s="139"/>
    </row>
    <row r="1850" spans="1:2" s="132" customFormat="1" ht="15.75">
      <c r="A1850" s="137"/>
      <c r="B1850" s="139"/>
    </row>
    <row r="1851" spans="1:2" s="132" customFormat="1" ht="15.75">
      <c r="A1851" s="137"/>
      <c r="B1851" s="139"/>
    </row>
    <row r="1852" spans="1:2" s="132" customFormat="1" ht="15.75">
      <c r="A1852" s="137"/>
      <c r="B1852" s="139"/>
    </row>
    <row r="1853" spans="1:2" s="132" customFormat="1" ht="15.75">
      <c r="A1853" s="137"/>
      <c r="B1853" s="139"/>
    </row>
    <row r="1854" spans="1:2" s="132" customFormat="1" ht="15.75">
      <c r="A1854" s="137"/>
      <c r="B1854" s="139"/>
    </row>
    <row r="1855" spans="1:2" s="132" customFormat="1" ht="15.75">
      <c r="A1855" s="137"/>
      <c r="B1855" s="139"/>
    </row>
    <row r="1856" spans="1:2" s="132" customFormat="1" ht="15.75">
      <c r="A1856" s="137"/>
      <c r="B1856" s="139"/>
    </row>
    <row r="1857" spans="1:2" s="132" customFormat="1" ht="15.75">
      <c r="A1857" s="137"/>
      <c r="B1857" s="139"/>
    </row>
    <row r="1858" spans="1:2" s="132" customFormat="1" ht="15.75">
      <c r="A1858" s="137"/>
      <c r="B1858" s="139"/>
    </row>
    <row r="1859" spans="1:2" s="132" customFormat="1" ht="15.75">
      <c r="A1859" s="137"/>
      <c r="B1859" s="139"/>
    </row>
    <row r="1860" spans="1:2" s="132" customFormat="1" ht="15.75">
      <c r="A1860" s="137"/>
      <c r="B1860" s="139"/>
    </row>
    <row r="1861" spans="1:2" s="132" customFormat="1" ht="15.75">
      <c r="A1861" s="137"/>
      <c r="B1861" s="139"/>
    </row>
    <row r="1862" spans="1:2" s="132" customFormat="1" ht="15.75">
      <c r="A1862" s="137"/>
      <c r="B1862" s="139"/>
    </row>
    <row r="1863" spans="1:2" s="132" customFormat="1" ht="15.75">
      <c r="A1863" s="137"/>
      <c r="B1863" s="139"/>
    </row>
    <row r="1864" spans="1:2" s="132" customFormat="1" ht="15.75">
      <c r="A1864" s="137"/>
      <c r="B1864" s="139"/>
    </row>
    <row r="1865" spans="1:2" s="132" customFormat="1" ht="15.75">
      <c r="A1865" s="137"/>
      <c r="B1865" s="139"/>
    </row>
    <row r="1866" spans="1:2" s="132" customFormat="1" ht="15.75">
      <c r="A1866" s="137"/>
      <c r="B1866" s="139"/>
    </row>
    <row r="1867" spans="1:2" s="132" customFormat="1" ht="15.75">
      <c r="A1867" s="137"/>
      <c r="B1867" s="139"/>
    </row>
    <row r="1868" spans="1:2" s="132" customFormat="1" ht="15.75">
      <c r="A1868" s="137"/>
      <c r="B1868" s="139"/>
    </row>
    <row r="1869" spans="1:2" s="132" customFormat="1" ht="15.75">
      <c r="A1869" s="137"/>
      <c r="B1869" s="139"/>
    </row>
    <row r="1870" spans="1:2" s="132" customFormat="1" ht="15.75">
      <c r="A1870" s="137"/>
      <c r="B1870" s="139"/>
    </row>
    <row r="1871" spans="1:2" s="132" customFormat="1" ht="15.75">
      <c r="A1871" s="137"/>
      <c r="B1871" s="139"/>
    </row>
    <row r="1872" spans="1:2" s="132" customFormat="1" ht="15.75">
      <c r="A1872" s="137"/>
      <c r="B1872" s="139"/>
    </row>
    <row r="1873" spans="1:2" s="132" customFormat="1" ht="15.75">
      <c r="A1873" s="137"/>
      <c r="B1873" s="139"/>
    </row>
    <row r="1874" spans="1:2" s="132" customFormat="1" ht="15.75">
      <c r="A1874" s="137"/>
      <c r="B1874" s="139"/>
    </row>
    <row r="1875" spans="1:2" s="132" customFormat="1" ht="15.75">
      <c r="A1875" s="137"/>
      <c r="B1875" s="139"/>
    </row>
    <row r="1876" spans="1:2" s="132" customFormat="1" ht="15.75">
      <c r="A1876" s="137"/>
      <c r="B1876" s="139"/>
    </row>
    <row r="1877" spans="1:2" s="132" customFormat="1" ht="15.75">
      <c r="A1877" s="137"/>
      <c r="B1877" s="139"/>
    </row>
    <row r="1878" spans="1:2" s="132" customFormat="1" ht="15.75">
      <c r="A1878" s="137"/>
      <c r="B1878" s="139"/>
    </row>
    <row r="1879" spans="1:2" s="132" customFormat="1" ht="15.75">
      <c r="A1879" s="137"/>
      <c r="B1879" s="139"/>
    </row>
    <row r="1880" spans="1:2" s="132" customFormat="1" ht="15.75">
      <c r="A1880" s="137"/>
      <c r="B1880" s="139"/>
    </row>
    <row r="1881" spans="1:2" s="132" customFormat="1" ht="15.75">
      <c r="A1881" s="137"/>
      <c r="B1881" s="139"/>
    </row>
    <row r="1882" spans="1:2" s="132" customFormat="1" ht="15.75">
      <c r="A1882" s="137"/>
      <c r="B1882" s="139"/>
    </row>
    <row r="1883" spans="1:2" s="132" customFormat="1" ht="15.75">
      <c r="A1883" s="137"/>
      <c r="B1883" s="139"/>
    </row>
    <row r="1884" spans="1:2" s="132" customFormat="1" ht="15.75">
      <c r="A1884" s="137"/>
      <c r="B1884" s="139"/>
    </row>
    <row r="1885" spans="1:2" s="132" customFormat="1" ht="15.75">
      <c r="A1885" s="137"/>
      <c r="B1885" s="139"/>
    </row>
    <row r="1886" spans="1:2" s="132" customFormat="1" ht="15.75">
      <c r="A1886" s="137"/>
      <c r="B1886" s="139"/>
    </row>
    <row r="1887" spans="1:2" s="132" customFormat="1" ht="15.75">
      <c r="A1887" s="137"/>
      <c r="B1887" s="139"/>
    </row>
    <row r="1888" spans="1:2" s="132" customFormat="1" ht="15.75">
      <c r="A1888" s="137"/>
      <c r="B1888" s="139"/>
    </row>
    <row r="1889" spans="1:2" s="132" customFormat="1" ht="15.75">
      <c r="A1889" s="137"/>
      <c r="B1889" s="139"/>
    </row>
    <row r="1890" spans="1:2" s="132" customFormat="1" ht="15.75">
      <c r="A1890" s="137"/>
      <c r="B1890" s="139"/>
    </row>
    <row r="1891" spans="1:2" s="132" customFormat="1" ht="15.75">
      <c r="A1891" s="137"/>
      <c r="B1891" s="139"/>
    </row>
    <row r="1892" spans="1:2" s="132" customFormat="1" ht="15.75">
      <c r="A1892" s="137"/>
      <c r="B1892" s="139"/>
    </row>
    <row r="1893" spans="1:2" s="132" customFormat="1" ht="15.75">
      <c r="A1893" s="137"/>
      <c r="B1893" s="139"/>
    </row>
    <row r="1894" spans="1:2" s="132" customFormat="1" ht="15.75">
      <c r="A1894" s="137"/>
      <c r="B1894" s="139"/>
    </row>
    <row r="1895" spans="1:2" s="132" customFormat="1" ht="15.75">
      <c r="A1895" s="137"/>
      <c r="B1895" s="139"/>
    </row>
    <row r="1896" spans="1:2" s="132" customFormat="1" ht="15.75">
      <c r="A1896" s="137"/>
      <c r="B1896" s="139"/>
    </row>
    <row r="1897" spans="1:2" s="132" customFormat="1" ht="15.75">
      <c r="A1897" s="137"/>
      <c r="B1897" s="139"/>
    </row>
    <row r="1898" spans="1:2" s="132" customFormat="1" ht="15.75">
      <c r="A1898" s="137"/>
      <c r="B1898" s="139"/>
    </row>
    <row r="1899" spans="1:2" s="132" customFormat="1" ht="15.75">
      <c r="A1899" s="137"/>
      <c r="B1899" s="139"/>
    </row>
    <row r="1900" spans="1:2" s="132" customFormat="1" ht="15.75">
      <c r="A1900" s="137"/>
      <c r="B1900" s="139"/>
    </row>
    <row r="1901" spans="1:2" s="132" customFormat="1" ht="15.75">
      <c r="A1901" s="137"/>
      <c r="B1901" s="139"/>
    </row>
    <row r="1902" spans="1:2" s="132" customFormat="1" ht="15.75">
      <c r="A1902" s="137"/>
      <c r="B1902" s="139"/>
    </row>
    <row r="1903" spans="1:2" s="132" customFormat="1" ht="15.75">
      <c r="A1903" s="137"/>
      <c r="B1903" s="139"/>
    </row>
    <row r="1904" spans="1:2" s="132" customFormat="1" ht="15.75">
      <c r="A1904" s="137"/>
      <c r="B1904" s="139"/>
    </row>
    <row r="1905" spans="1:2" s="132" customFormat="1" ht="15.75">
      <c r="A1905" s="137"/>
      <c r="B1905" s="139"/>
    </row>
    <row r="1906" spans="1:2" s="132" customFormat="1" ht="15.75">
      <c r="A1906" s="137"/>
      <c r="B1906" s="139"/>
    </row>
    <row r="1907" spans="1:2" s="132" customFormat="1" ht="15.75">
      <c r="A1907" s="137"/>
      <c r="B1907" s="139"/>
    </row>
    <row r="1908" spans="1:2" s="132" customFormat="1" ht="15.75">
      <c r="A1908" s="137"/>
      <c r="B1908" s="139"/>
    </row>
    <row r="1909" spans="1:2" s="132" customFormat="1" ht="15.75">
      <c r="A1909" s="137"/>
      <c r="B1909" s="139"/>
    </row>
    <row r="1910" spans="1:2" s="132" customFormat="1" ht="15.75">
      <c r="A1910" s="137"/>
      <c r="B1910" s="139"/>
    </row>
    <row r="1911" spans="1:2" s="132" customFormat="1" ht="15.75">
      <c r="A1911" s="137"/>
      <c r="B1911" s="139"/>
    </row>
    <row r="1912" spans="1:2" s="132" customFormat="1" ht="15.75">
      <c r="A1912" s="137"/>
      <c r="B1912" s="139"/>
    </row>
    <row r="1913" spans="1:2" s="132" customFormat="1" ht="15.75">
      <c r="A1913" s="137"/>
      <c r="B1913" s="139"/>
    </row>
    <row r="1914" spans="1:2" s="132" customFormat="1" ht="15.75">
      <c r="A1914" s="137"/>
      <c r="B1914" s="139"/>
    </row>
    <row r="1915" spans="1:2" s="132" customFormat="1" ht="15.75">
      <c r="A1915" s="137"/>
      <c r="B1915" s="139"/>
    </row>
    <row r="1916" spans="1:2" s="132" customFormat="1" ht="15.75">
      <c r="A1916" s="137"/>
      <c r="B1916" s="139"/>
    </row>
    <row r="1917" spans="1:2" s="132" customFormat="1" ht="15.75">
      <c r="A1917" s="137"/>
      <c r="B1917" s="139"/>
    </row>
    <row r="1918" spans="1:2" s="132" customFormat="1" ht="15.75">
      <c r="A1918" s="137"/>
      <c r="B1918" s="139"/>
    </row>
    <row r="1919" spans="1:2" s="132" customFormat="1" ht="15.75">
      <c r="A1919" s="137"/>
      <c r="B1919" s="139"/>
    </row>
    <row r="1920" spans="1:2" s="132" customFormat="1" ht="15.75">
      <c r="A1920" s="137"/>
      <c r="B1920" s="139"/>
    </row>
    <row r="1921" spans="1:2" s="132" customFormat="1" ht="15.75">
      <c r="A1921" s="137"/>
      <c r="B1921" s="139"/>
    </row>
    <row r="1922" spans="1:2" s="132" customFormat="1" ht="15.75">
      <c r="A1922" s="137"/>
      <c r="B1922" s="139"/>
    </row>
    <row r="1923" spans="1:2" s="132" customFormat="1" ht="15.75">
      <c r="A1923" s="137"/>
      <c r="B1923" s="139"/>
    </row>
    <row r="1924" spans="1:2" s="132" customFormat="1" ht="15.75">
      <c r="A1924" s="137"/>
      <c r="B1924" s="139"/>
    </row>
    <row r="1925" spans="1:2" s="132" customFormat="1" ht="15.75">
      <c r="A1925" s="137"/>
      <c r="B1925" s="139"/>
    </row>
    <row r="1926" spans="1:2" s="132" customFormat="1" ht="15.75">
      <c r="A1926" s="137"/>
      <c r="B1926" s="139"/>
    </row>
    <row r="1927" spans="1:2" s="132" customFormat="1" ht="15.75">
      <c r="A1927" s="137"/>
      <c r="B1927" s="139"/>
    </row>
    <row r="1928" spans="1:2" s="132" customFormat="1" ht="15.75">
      <c r="A1928" s="137"/>
      <c r="B1928" s="139"/>
    </row>
    <row r="1929" spans="1:2" s="132" customFormat="1" ht="15.75">
      <c r="A1929" s="137"/>
      <c r="B1929" s="139"/>
    </row>
    <row r="1930" spans="1:2" s="132" customFormat="1" ht="15.75">
      <c r="A1930" s="137"/>
      <c r="B1930" s="139"/>
    </row>
    <row r="1931" spans="1:2" s="132" customFormat="1" ht="15.75">
      <c r="A1931" s="137"/>
      <c r="B1931" s="139"/>
    </row>
    <row r="1932" spans="1:2" s="132" customFormat="1" ht="15.75">
      <c r="A1932" s="137"/>
      <c r="B1932" s="139"/>
    </row>
    <row r="1933" spans="1:2" s="132" customFormat="1" ht="15.75">
      <c r="A1933" s="137"/>
      <c r="B1933" s="139"/>
    </row>
    <row r="1934" spans="1:2" s="132" customFormat="1" ht="15.75">
      <c r="A1934" s="137"/>
      <c r="B1934" s="139"/>
    </row>
    <row r="1935" spans="1:2" s="132" customFormat="1" ht="15.75">
      <c r="A1935" s="137"/>
      <c r="B1935" s="139"/>
    </row>
    <row r="1936" spans="1:2" s="132" customFormat="1" ht="15.75">
      <c r="A1936" s="137"/>
      <c r="B1936" s="139"/>
    </row>
    <row r="1937" spans="1:2" s="132" customFormat="1" ht="15.75">
      <c r="A1937" s="137"/>
      <c r="B1937" s="139"/>
    </row>
    <row r="1938" spans="1:2" s="132" customFormat="1" ht="15.75">
      <c r="A1938" s="137"/>
      <c r="B1938" s="139"/>
    </row>
    <row r="1939" spans="1:2" s="132" customFormat="1" ht="15.75">
      <c r="A1939" s="137"/>
      <c r="B1939" s="139"/>
    </row>
    <row r="1940" spans="1:2" s="132" customFormat="1" ht="15.75">
      <c r="A1940" s="137"/>
      <c r="B1940" s="139"/>
    </row>
    <row r="1941" spans="1:2" s="132" customFormat="1" ht="15.75">
      <c r="A1941" s="137"/>
      <c r="B1941" s="139"/>
    </row>
    <row r="1942" spans="1:2" s="132" customFormat="1" ht="15.75">
      <c r="A1942" s="137"/>
      <c r="B1942" s="139"/>
    </row>
    <row r="1943" spans="1:2" s="132" customFormat="1" ht="15.75">
      <c r="A1943" s="137"/>
      <c r="B1943" s="139"/>
    </row>
    <row r="1944" spans="1:2" s="132" customFormat="1" ht="15.75">
      <c r="A1944" s="137"/>
      <c r="B1944" s="139"/>
    </row>
    <row r="1945" spans="1:2" s="132" customFormat="1" ht="15.75">
      <c r="A1945" s="137"/>
      <c r="B1945" s="139"/>
    </row>
    <row r="1946" spans="1:2" s="132" customFormat="1" ht="15.75">
      <c r="A1946" s="137"/>
      <c r="B1946" s="139"/>
    </row>
    <row r="1947" spans="1:2" s="132" customFormat="1" ht="15.75">
      <c r="A1947" s="137"/>
      <c r="B1947" s="139"/>
    </row>
    <row r="1948" spans="1:2" s="132" customFormat="1" ht="15.75">
      <c r="A1948" s="137"/>
      <c r="B1948" s="139"/>
    </row>
    <row r="1949" spans="1:2" s="132" customFormat="1" ht="15.75">
      <c r="A1949" s="137"/>
      <c r="B1949" s="139"/>
    </row>
    <row r="1950" spans="1:2" s="132" customFormat="1" ht="15.75">
      <c r="A1950" s="137"/>
      <c r="B1950" s="139"/>
    </row>
    <row r="1951" spans="1:2" s="132" customFormat="1" ht="15.75">
      <c r="A1951" s="137"/>
      <c r="B1951" s="139"/>
    </row>
    <row r="1952" spans="1:2" s="132" customFormat="1" ht="15.75">
      <c r="A1952" s="137"/>
      <c r="B1952" s="139"/>
    </row>
    <row r="1953" spans="1:2" s="132" customFormat="1" ht="15.75">
      <c r="A1953" s="137"/>
      <c r="B1953" s="139"/>
    </row>
    <row r="1954" spans="1:2" s="132" customFormat="1" ht="15.75">
      <c r="A1954" s="137"/>
      <c r="B1954" s="139"/>
    </row>
    <row r="1955" spans="1:2" s="132" customFormat="1" ht="15.75">
      <c r="A1955" s="137"/>
      <c r="B1955" s="139"/>
    </row>
    <row r="1956" spans="1:2" s="132" customFormat="1" ht="15.75">
      <c r="A1956" s="137"/>
      <c r="B1956" s="139"/>
    </row>
    <row r="1957" spans="1:2" s="132" customFormat="1" ht="15.75">
      <c r="A1957" s="137"/>
      <c r="B1957" s="139"/>
    </row>
    <row r="1958" spans="1:2" s="132" customFormat="1" ht="15.75">
      <c r="A1958" s="137"/>
      <c r="B1958" s="139"/>
    </row>
    <row r="1959" spans="1:2" s="132" customFormat="1" ht="15.75">
      <c r="A1959" s="137"/>
      <c r="B1959" s="139"/>
    </row>
    <row r="1960" spans="1:2" s="132" customFormat="1" ht="15.75">
      <c r="A1960" s="137"/>
      <c r="B1960" s="139"/>
    </row>
    <row r="1961" spans="1:2" s="132" customFormat="1" ht="15.75">
      <c r="A1961" s="137"/>
      <c r="B1961" s="139"/>
    </row>
    <row r="1962" spans="1:2" s="132" customFormat="1" ht="15.75">
      <c r="A1962" s="137"/>
      <c r="B1962" s="139"/>
    </row>
    <row r="1963" spans="1:2" s="132" customFormat="1" ht="15.75">
      <c r="A1963" s="137"/>
      <c r="B1963" s="139"/>
    </row>
    <row r="1964" spans="1:2" s="132" customFormat="1" ht="15.75">
      <c r="A1964" s="137"/>
      <c r="B1964" s="139"/>
    </row>
    <row r="1965" spans="1:2" s="132" customFormat="1" ht="15.75">
      <c r="A1965" s="137"/>
      <c r="B1965" s="139"/>
    </row>
    <row r="1966" spans="1:2" s="132" customFormat="1" ht="15.75">
      <c r="A1966" s="137"/>
      <c r="B1966" s="139"/>
    </row>
    <row r="1967" spans="1:2" s="132" customFormat="1" ht="15.75">
      <c r="A1967" s="137"/>
      <c r="B1967" s="139"/>
    </row>
    <row r="1968" spans="1:2" s="132" customFormat="1" ht="15.75">
      <c r="A1968" s="137"/>
      <c r="B1968" s="139"/>
    </row>
    <row r="1969" spans="1:2" s="132" customFormat="1" ht="15.75">
      <c r="A1969" s="137"/>
      <c r="B1969" s="139"/>
    </row>
    <row r="1970" spans="1:2" s="132" customFormat="1" ht="15.75">
      <c r="A1970" s="137"/>
      <c r="B1970" s="139"/>
    </row>
    <row r="1971" spans="1:2" s="132" customFormat="1" ht="15.75">
      <c r="A1971" s="137"/>
      <c r="B1971" s="139"/>
    </row>
    <row r="1972" spans="1:2" s="132" customFormat="1" ht="15.75">
      <c r="A1972" s="137"/>
      <c r="B1972" s="139"/>
    </row>
    <row r="1973" spans="1:2" s="132" customFormat="1" ht="15.75">
      <c r="A1973" s="137"/>
      <c r="B1973" s="139"/>
    </row>
    <row r="1974" spans="1:2" s="132" customFormat="1" ht="15.75">
      <c r="A1974" s="137"/>
      <c r="B1974" s="139"/>
    </row>
    <row r="1975" spans="1:2" s="132" customFormat="1" ht="15.75">
      <c r="A1975" s="137"/>
      <c r="B1975" s="139"/>
    </row>
    <row r="1976" spans="1:2" s="132" customFormat="1" ht="15.75">
      <c r="A1976" s="137"/>
      <c r="B1976" s="139"/>
    </row>
    <row r="1977" spans="1:2" s="132" customFormat="1" ht="15.75">
      <c r="A1977" s="137"/>
      <c r="B1977" s="139"/>
    </row>
    <row r="1978" spans="1:2" s="132" customFormat="1" ht="15.75">
      <c r="A1978" s="137"/>
      <c r="B1978" s="139"/>
    </row>
    <row r="1979" spans="1:2" s="132" customFormat="1" ht="15.75">
      <c r="A1979" s="137"/>
      <c r="B1979" s="139"/>
    </row>
    <row r="1980" spans="1:2" s="132" customFormat="1" ht="15.75">
      <c r="A1980" s="137"/>
      <c r="B1980" s="139"/>
    </row>
    <row r="1981" spans="1:2" s="132" customFormat="1" ht="15.75">
      <c r="A1981" s="137"/>
      <c r="B1981" s="139"/>
    </row>
    <row r="1982" spans="1:2" s="132" customFormat="1" ht="15.75">
      <c r="A1982" s="137"/>
      <c r="B1982" s="139"/>
    </row>
    <row r="1983" spans="1:2" s="132" customFormat="1" ht="15.75">
      <c r="A1983" s="137"/>
      <c r="B1983" s="139"/>
    </row>
    <row r="1984" spans="1:2" s="132" customFormat="1" ht="15.75">
      <c r="A1984" s="137"/>
      <c r="B1984" s="139"/>
    </row>
    <row r="1985" spans="1:2" s="132" customFormat="1" ht="15.75">
      <c r="A1985" s="137"/>
      <c r="B1985" s="139"/>
    </row>
    <row r="1986" spans="1:2" s="132" customFormat="1" ht="15.75">
      <c r="A1986" s="137"/>
      <c r="B1986" s="139"/>
    </row>
    <row r="1987" spans="1:2" s="132" customFormat="1" ht="15.75">
      <c r="A1987" s="137"/>
      <c r="B1987" s="139"/>
    </row>
    <row r="1988" spans="1:2" s="132" customFormat="1" ht="15.75">
      <c r="A1988" s="137"/>
      <c r="B1988" s="139"/>
    </row>
    <row r="1989" spans="1:2" s="132" customFormat="1" ht="15.75">
      <c r="A1989" s="137"/>
      <c r="B1989" s="139"/>
    </row>
    <row r="1990" spans="1:2" s="132" customFormat="1" ht="15.75">
      <c r="A1990" s="137"/>
      <c r="B1990" s="139"/>
    </row>
    <row r="1991" spans="1:2" s="132" customFormat="1" ht="15.75">
      <c r="A1991" s="137"/>
      <c r="B1991" s="139"/>
    </row>
    <row r="1992" spans="1:2" s="132" customFormat="1" ht="15.75">
      <c r="A1992" s="137"/>
      <c r="B1992" s="139"/>
    </row>
    <row r="1993" spans="1:2" s="132" customFormat="1" ht="15.75">
      <c r="A1993" s="137"/>
      <c r="B1993" s="139"/>
    </row>
    <row r="1994" spans="1:2" s="132" customFormat="1" ht="15.75">
      <c r="A1994" s="137"/>
      <c r="B1994" s="139"/>
    </row>
    <row r="1995" spans="1:2" s="132" customFormat="1" ht="15.75">
      <c r="A1995" s="137"/>
      <c r="B1995" s="139"/>
    </row>
    <row r="1996" spans="1:2" s="132" customFormat="1" ht="15.75">
      <c r="A1996" s="137"/>
      <c r="B1996" s="139"/>
    </row>
    <row r="1997" spans="1:2" s="132" customFormat="1" ht="15.75">
      <c r="A1997" s="137"/>
      <c r="B1997" s="139"/>
    </row>
    <row r="1998" spans="1:2" s="132" customFormat="1" ht="15.75">
      <c r="A1998" s="137"/>
      <c r="B1998" s="139"/>
    </row>
    <row r="1999" spans="1:2" s="132" customFormat="1" ht="15.75">
      <c r="A1999" s="137"/>
      <c r="B1999" s="139"/>
    </row>
    <row r="2000" spans="1:2" s="132" customFormat="1" ht="15.75">
      <c r="A2000" s="137"/>
      <c r="B2000" s="139"/>
    </row>
    <row r="2001" spans="1:2" s="132" customFormat="1" ht="15.75">
      <c r="A2001" s="137"/>
      <c r="B2001" s="139"/>
    </row>
    <row r="2002" spans="1:2" s="132" customFormat="1" ht="15.75">
      <c r="A2002" s="137"/>
      <c r="B2002" s="139"/>
    </row>
    <row r="2003" spans="1:2" s="132" customFormat="1" ht="15.75">
      <c r="A2003" s="137"/>
      <c r="B2003" s="139"/>
    </row>
    <row r="2004" spans="1:2" s="132" customFormat="1" ht="15.75">
      <c r="A2004" s="137"/>
      <c r="B2004" s="139"/>
    </row>
    <row r="2005" spans="1:2" s="132" customFormat="1" ht="15.75">
      <c r="A2005" s="137"/>
      <c r="B2005" s="139"/>
    </row>
    <row r="2006" spans="1:2" s="132" customFormat="1" ht="15.75">
      <c r="A2006" s="137"/>
      <c r="B2006" s="139"/>
    </row>
    <row r="2007" spans="1:2" s="132" customFormat="1" ht="15.75">
      <c r="A2007" s="137"/>
      <c r="B2007" s="139"/>
    </row>
    <row r="2008" spans="1:2" s="132" customFormat="1" ht="15.75">
      <c r="A2008" s="137"/>
      <c r="B2008" s="139"/>
    </row>
    <row r="2009" spans="1:2" s="132" customFormat="1" ht="15.75">
      <c r="A2009" s="137"/>
      <c r="B2009" s="139"/>
    </row>
    <row r="2010" spans="1:2" s="132" customFormat="1" ht="15.75">
      <c r="A2010" s="137"/>
      <c r="B2010" s="139"/>
    </row>
    <row r="2011" spans="1:2" s="132" customFormat="1" ht="15.75">
      <c r="A2011" s="137"/>
      <c r="B2011" s="139"/>
    </row>
    <row r="2012" spans="1:2" s="132" customFormat="1" ht="15.75">
      <c r="A2012" s="137"/>
      <c r="B2012" s="139"/>
    </row>
    <row r="2013" spans="1:2" s="132" customFormat="1" ht="15.75">
      <c r="A2013" s="137"/>
      <c r="B2013" s="139"/>
    </row>
    <row r="2014" spans="1:2" s="132" customFormat="1" ht="15.75">
      <c r="A2014" s="137"/>
      <c r="B2014" s="139"/>
    </row>
    <row r="2015" spans="1:2" s="132" customFormat="1" ht="15.75">
      <c r="A2015" s="137"/>
      <c r="B2015" s="139"/>
    </row>
    <row r="2016" spans="1:2" s="132" customFormat="1" ht="15.75">
      <c r="A2016" s="137"/>
      <c r="B2016" s="139"/>
    </row>
    <row r="2017" spans="1:2" s="132" customFormat="1" ht="15.75">
      <c r="A2017" s="137"/>
      <c r="B2017" s="139"/>
    </row>
    <row r="2018" spans="1:2" s="132" customFormat="1" ht="15.75">
      <c r="A2018" s="137"/>
      <c r="B2018" s="139"/>
    </row>
    <row r="2019" spans="1:2" s="132" customFormat="1" ht="15.75">
      <c r="A2019" s="137"/>
      <c r="B2019" s="139"/>
    </row>
    <row r="2020" spans="1:2" s="132" customFormat="1" ht="15.75">
      <c r="A2020" s="137"/>
      <c r="B2020" s="139"/>
    </row>
    <row r="2021" spans="1:2" s="132" customFormat="1" ht="15.75">
      <c r="A2021" s="137"/>
      <c r="B2021" s="139"/>
    </row>
    <row r="2022" spans="1:2" s="132" customFormat="1" ht="15.75">
      <c r="A2022" s="137"/>
      <c r="B2022" s="139"/>
    </row>
    <row r="2023" spans="1:2" s="132" customFormat="1" ht="15.75">
      <c r="A2023" s="137"/>
      <c r="B2023" s="139"/>
    </row>
    <row r="2024" spans="1:2" s="132" customFormat="1" ht="15.75">
      <c r="A2024" s="137"/>
      <c r="B2024" s="139"/>
    </row>
    <row r="2025" spans="1:2" s="132" customFormat="1" ht="15.75">
      <c r="A2025" s="137"/>
      <c r="B2025" s="139"/>
    </row>
    <row r="2026" spans="1:2" s="132" customFormat="1" ht="15.75">
      <c r="A2026" s="137"/>
      <c r="B2026" s="139"/>
    </row>
    <row r="2027" spans="1:2" s="132" customFormat="1" ht="15.75">
      <c r="A2027" s="137"/>
      <c r="B2027" s="139"/>
    </row>
    <row r="2028" spans="1:2" s="132" customFormat="1" ht="15.75">
      <c r="A2028" s="137"/>
      <c r="B2028" s="139"/>
    </row>
    <row r="2029" spans="1:2" s="132" customFormat="1" ht="15.75">
      <c r="A2029" s="137"/>
      <c r="B2029" s="139"/>
    </row>
    <row r="2030" spans="1:2" s="132" customFormat="1" ht="15.75">
      <c r="A2030" s="137"/>
      <c r="B2030" s="139"/>
    </row>
    <row r="2031" spans="1:2" s="132" customFormat="1" ht="15.75">
      <c r="A2031" s="137"/>
      <c r="B2031" s="139"/>
    </row>
    <row r="2032" spans="1:2" s="132" customFormat="1" ht="15.75">
      <c r="A2032" s="137"/>
      <c r="B2032" s="139"/>
    </row>
    <row r="2033" spans="1:2" s="132" customFormat="1" ht="15.75">
      <c r="A2033" s="137"/>
      <c r="B2033" s="139"/>
    </row>
    <row r="2034" spans="1:2" s="132" customFormat="1" ht="15.75">
      <c r="A2034" s="137"/>
      <c r="B2034" s="139"/>
    </row>
    <row r="2035" spans="1:2" s="132" customFormat="1" ht="15.75">
      <c r="A2035" s="137"/>
      <c r="B2035" s="139"/>
    </row>
    <row r="2036" spans="1:2" s="132" customFormat="1" ht="15.75">
      <c r="A2036" s="137"/>
      <c r="B2036" s="139"/>
    </row>
    <row r="2037" spans="1:2" s="132" customFormat="1" ht="15.75">
      <c r="A2037" s="137"/>
      <c r="B2037" s="139"/>
    </row>
    <row r="2038" spans="1:2" s="132" customFormat="1" ht="15.75">
      <c r="A2038" s="137"/>
      <c r="B2038" s="139"/>
    </row>
    <row r="2039" spans="1:2" s="132" customFormat="1" ht="15.75">
      <c r="A2039" s="137"/>
      <c r="B2039" s="139"/>
    </row>
    <row r="2040" spans="1:2" s="132" customFormat="1" ht="15.75">
      <c r="A2040" s="137"/>
      <c r="B2040" s="139"/>
    </row>
    <row r="2041" spans="1:2" s="132" customFormat="1" ht="15.75">
      <c r="A2041" s="137"/>
      <c r="B2041" s="139"/>
    </row>
    <row r="2042" spans="1:2" s="132" customFormat="1" ht="15.75">
      <c r="A2042" s="137"/>
      <c r="B2042" s="139"/>
    </row>
    <row r="2043" spans="1:2" s="132" customFormat="1" ht="15.75">
      <c r="A2043" s="137"/>
      <c r="B2043" s="139"/>
    </row>
    <row r="2044" spans="1:2" s="132" customFormat="1" ht="15.75">
      <c r="A2044" s="137"/>
      <c r="B2044" s="139"/>
    </row>
    <row r="2045" spans="1:2" s="132" customFormat="1" ht="15.75">
      <c r="A2045" s="137"/>
      <c r="B2045" s="139"/>
    </row>
    <row r="2046" spans="1:2" s="132" customFormat="1" ht="15.75">
      <c r="A2046" s="137"/>
      <c r="B2046" s="139"/>
    </row>
    <row r="2047" spans="1:2" s="132" customFormat="1" ht="15.75">
      <c r="A2047" s="137"/>
      <c r="B2047" s="139"/>
    </row>
    <row r="2048" spans="1:2" s="132" customFormat="1" ht="15.75">
      <c r="A2048" s="137"/>
      <c r="B2048" s="139"/>
    </row>
    <row r="2049" spans="1:2" s="132" customFormat="1" ht="15.75">
      <c r="A2049" s="137"/>
      <c r="B2049" s="139"/>
    </row>
    <row r="2050" spans="1:2" s="132" customFormat="1" ht="15.75">
      <c r="A2050" s="137"/>
      <c r="B2050" s="139"/>
    </row>
    <row r="2051" spans="1:2" s="132" customFormat="1" ht="15.75">
      <c r="A2051" s="137"/>
      <c r="B2051" s="139"/>
    </row>
    <row r="2052" spans="1:2" s="132" customFormat="1" ht="15.75">
      <c r="A2052" s="137"/>
      <c r="B2052" s="139"/>
    </row>
    <row r="2053" spans="1:2" s="132" customFormat="1" ht="15.75">
      <c r="A2053" s="137"/>
      <c r="B2053" s="139"/>
    </row>
    <row r="2054" spans="1:2" s="132" customFormat="1" ht="15.75">
      <c r="A2054" s="137"/>
      <c r="B2054" s="139"/>
    </row>
    <row r="2055" spans="1:2" s="132" customFormat="1" ht="15.75">
      <c r="A2055" s="137"/>
      <c r="B2055" s="139"/>
    </row>
    <row r="2056" spans="1:2" s="132" customFormat="1" ht="15.75">
      <c r="A2056" s="137"/>
      <c r="B2056" s="139"/>
    </row>
    <row r="2057" spans="1:2" s="132" customFormat="1" ht="15.75">
      <c r="A2057" s="137"/>
      <c r="B2057" s="139"/>
    </row>
    <row r="2058" spans="1:2" s="132" customFormat="1" ht="15.75">
      <c r="A2058" s="137"/>
      <c r="B2058" s="139"/>
    </row>
    <row r="2059" spans="1:2" s="132" customFormat="1" ht="15.75">
      <c r="A2059" s="137"/>
      <c r="B2059" s="139"/>
    </row>
    <row r="2060" spans="1:2" s="132" customFormat="1" ht="15.75">
      <c r="A2060" s="137"/>
      <c r="B2060" s="139"/>
    </row>
    <row r="2061" spans="1:2" s="132" customFormat="1" ht="15.75">
      <c r="A2061" s="137"/>
      <c r="B2061" s="139"/>
    </row>
    <row r="2062" spans="1:2" s="132" customFormat="1" ht="15.75">
      <c r="A2062" s="137"/>
      <c r="B2062" s="139"/>
    </row>
    <row r="2063" spans="1:2" s="132" customFormat="1" ht="15.75">
      <c r="A2063" s="137"/>
      <c r="B2063" s="139"/>
    </row>
    <row r="2064" spans="1:2" s="132" customFormat="1" ht="15.75">
      <c r="A2064" s="137"/>
      <c r="B2064" s="139"/>
    </row>
    <row r="2065" spans="1:2" s="132" customFormat="1" ht="15.75">
      <c r="A2065" s="137"/>
      <c r="B2065" s="139"/>
    </row>
    <row r="2066" spans="1:2" s="132" customFormat="1" ht="15.75">
      <c r="A2066" s="137"/>
      <c r="B2066" s="139"/>
    </row>
    <row r="2067" spans="1:2" s="132" customFormat="1" ht="15.75">
      <c r="A2067" s="137"/>
      <c r="B2067" s="139"/>
    </row>
    <row r="2068" spans="1:2" s="132" customFormat="1" ht="15.75">
      <c r="A2068" s="137"/>
      <c r="B2068" s="139"/>
    </row>
    <row r="2069" spans="1:2" s="132" customFormat="1" ht="15.75">
      <c r="A2069" s="137"/>
      <c r="B2069" s="139"/>
    </row>
    <row r="2070" spans="1:2" s="132" customFormat="1" ht="15.75">
      <c r="A2070" s="137"/>
      <c r="B2070" s="139"/>
    </row>
    <row r="2071" spans="1:2" s="132" customFormat="1" ht="15.75">
      <c r="A2071" s="137"/>
      <c r="B2071" s="139"/>
    </row>
    <row r="2072" spans="1:2" s="132" customFormat="1" ht="15.75">
      <c r="A2072" s="137"/>
      <c r="B2072" s="139"/>
    </row>
    <row r="2073" spans="1:2" s="132" customFormat="1" ht="15.75">
      <c r="A2073" s="137"/>
      <c r="B2073" s="139"/>
    </row>
    <row r="2074" spans="1:2" s="132" customFormat="1" ht="15.75">
      <c r="A2074" s="137"/>
      <c r="B2074" s="139"/>
    </row>
    <row r="2075" spans="1:2" s="132" customFormat="1" ht="15.75">
      <c r="A2075" s="137"/>
      <c r="B2075" s="139"/>
    </row>
    <row r="2076" spans="1:2" s="132" customFormat="1" ht="15.75">
      <c r="A2076" s="137"/>
      <c r="B2076" s="139"/>
    </row>
    <row r="2077" spans="1:2" s="132" customFormat="1" ht="15.75">
      <c r="A2077" s="137"/>
      <c r="B2077" s="139"/>
    </row>
    <row r="2078" spans="1:2" s="132" customFormat="1" ht="15.75">
      <c r="A2078" s="137"/>
      <c r="B2078" s="139"/>
    </row>
    <row r="2079" spans="1:2" s="132" customFormat="1" ht="15.75">
      <c r="A2079" s="137"/>
      <c r="B2079" s="139"/>
    </row>
    <row r="2080" spans="1:2" s="132" customFormat="1" ht="15.75">
      <c r="A2080" s="137"/>
      <c r="B2080" s="139"/>
    </row>
    <row r="2081" spans="1:2" s="132" customFormat="1" ht="15.75">
      <c r="A2081" s="137"/>
      <c r="B2081" s="139"/>
    </row>
    <row r="2082" spans="1:2" s="132" customFormat="1" ht="15.75">
      <c r="A2082" s="137"/>
      <c r="B2082" s="139"/>
    </row>
    <row r="2083" spans="1:2" s="132" customFormat="1" ht="15.75">
      <c r="A2083" s="137"/>
      <c r="B2083" s="139"/>
    </row>
    <row r="2084" spans="1:2" s="132" customFormat="1" ht="15.75">
      <c r="A2084" s="137"/>
      <c r="B2084" s="139"/>
    </row>
    <row r="2085" spans="1:2" s="132" customFormat="1" ht="15.75">
      <c r="A2085" s="137"/>
      <c r="B2085" s="139"/>
    </row>
    <row r="2086" spans="1:2" s="132" customFormat="1" ht="15.75">
      <c r="A2086" s="137"/>
      <c r="B2086" s="139"/>
    </row>
    <row r="2087" spans="1:2" s="132" customFormat="1" ht="15.75">
      <c r="A2087" s="137"/>
      <c r="B2087" s="139"/>
    </row>
    <row r="2088" spans="1:2" s="132" customFormat="1" ht="15.75">
      <c r="A2088" s="137"/>
      <c r="B2088" s="139"/>
    </row>
    <row r="2089" spans="1:2" s="132" customFormat="1" ht="15.75">
      <c r="A2089" s="137"/>
      <c r="B2089" s="139"/>
    </row>
    <row r="2090" spans="1:2" s="132" customFormat="1" ht="15.75">
      <c r="A2090" s="137"/>
      <c r="B2090" s="139"/>
    </row>
    <row r="2091" spans="1:2" s="132" customFormat="1" ht="15.75">
      <c r="A2091" s="137"/>
      <c r="B2091" s="139"/>
    </row>
    <row r="2092" spans="1:2" s="132" customFormat="1" ht="15.75">
      <c r="A2092" s="137"/>
      <c r="B2092" s="139"/>
    </row>
    <row r="2093" spans="1:2" s="132" customFormat="1" ht="15.75">
      <c r="A2093" s="137"/>
      <c r="B2093" s="139"/>
    </row>
    <row r="2094" spans="1:2" s="132" customFormat="1" ht="15.75">
      <c r="A2094" s="137"/>
      <c r="B2094" s="139"/>
    </row>
    <row r="2095" spans="1:2" s="132" customFormat="1" ht="15.75">
      <c r="A2095" s="137"/>
      <c r="B2095" s="139"/>
    </row>
    <row r="2096" spans="1:2" s="132" customFormat="1" ht="15.75">
      <c r="A2096" s="137"/>
      <c r="B2096" s="139"/>
    </row>
    <row r="2097" spans="1:2" s="132" customFormat="1" ht="15.75">
      <c r="A2097" s="137"/>
      <c r="B2097" s="139"/>
    </row>
    <row r="2098" spans="1:2" s="132" customFormat="1" ht="15.75">
      <c r="A2098" s="137"/>
      <c r="B2098" s="139"/>
    </row>
    <row r="2099" spans="1:2" s="132" customFormat="1" ht="15.75">
      <c r="A2099" s="137"/>
      <c r="B2099" s="139"/>
    </row>
    <row r="2100" spans="1:2" s="132" customFormat="1" ht="15.75">
      <c r="A2100" s="137"/>
      <c r="B2100" s="139"/>
    </row>
    <row r="2101" spans="1:2" s="132" customFormat="1" ht="15.75">
      <c r="A2101" s="137"/>
      <c r="B2101" s="139"/>
    </row>
    <row r="2102" spans="1:2" s="132" customFormat="1" ht="15.75">
      <c r="A2102" s="137"/>
      <c r="B2102" s="139"/>
    </row>
    <row r="2103" spans="1:2" s="132" customFormat="1" ht="15.75">
      <c r="A2103" s="137"/>
      <c r="B2103" s="139"/>
    </row>
    <row r="2104" spans="1:2" s="132" customFormat="1" ht="15.75">
      <c r="A2104" s="137"/>
      <c r="B2104" s="139"/>
    </row>
    <row r="2105" spans="1:2" s="132" customFormat="1" ht="15.75">
      <c r="A2105" s="137"/>
      <c r="B2105" s="139"/>
    </row>
    <row r="2106" spans="1:2" s="132" customFormat="1" ht="15.75">
      <c r="A2106" s="137"/>
      <c r="B2106" s="139"/>
    </row>
    <row r="2107" spans="1:2" s="132" customFormat="1" ht="15.75">
      <c r="A2107" s="137"/>
      <c r="B2107" s="139"/>
    </row>
    <row r="2108" spans="1:2" s="132" customFormat="1" ht="15.75">
      <c r="A2108" s="137"/>
      <c r="B2108" s="139"/>
    </row>
    <row r="2109" spans="1:2" s="132" customFormat="1" ht="15.75">
      <c r="A2109" s="137"/>
      <c r="B2109" s="139"/>
    </row>
    <row r="2110" spans="1:2" s="132" customFormat="1" ht="15.75">
      <c r="A2110" s="137"/>
      <c r="B2110" s="139"/>
    </row>
    <row r="2111" spans="1:2" s="132" customFormat="1" ht="15.75">
      <c r="A2111" s="137"/>
      <c r="B2111" s="139"/>
    </row>
    <row r="2112" spans="1:2" s="132" customFormat="1" ht="15.75">
      <c r="A2112" s="137"/>
      <c r="B2112" s="139"/>
    </row>
    <row r="2113" spans="1:2" s="132" customFormat="1" ht="15.75">
      <c r="A2113" s="137"/>
      <c r="B2113" s="139"/>
    </row>
    <row r="2114" spans="1:2" s="132" customFormat="1" ht="15.75">
      <c r="A2114" s="137"/>
      <c r="B2114" s="139"/>
    </row>
    <row r="2115" spans="1:2" s="132" customFormat="1" ht="15.75">
      <c r="A2115" s="137"/>
      <c r="B2115" s="139"/>
    </row>
    <row r="2116" spans="1:2" s="132" customFormat="1" ht="15.75">
      <c r="A2116" s="137"/>
      <c r="B2116" s="139"/>
    </row>
    <row r="2117" spans="1:2" s="132" customFormat="1" ht="15.75">
      <c r="A2117" s="137"/>
      <c r="B2117" s="139"/>
    </row>
    <row r="2118" spans="1:2" s="132" customFormat="1" ht="15.75">
      <c r="A2118" s="137"/>
      <c r="B2118" s="139"/>
    </row>
    <row r="2119" spans="1:2" s="132" customFormat="1" ht="15.75">
      <c r="A2119" s="137"/>
      <c r="B2119" s="139"/>
    </row>
    <row r="2120" spans="1:2" s="132" customFormat="1" ht="15.75">
      <c r="A2120" s="137"/>
      <c r="B2120" s="139"/>
    </row>
    <row r="2121" spans="1:2" s="132" customFormat="1" ht="15.75">
      <c r="A2121" s="137"/>
      <c r="B2121" s="139"/>
    </row>
    <row r="2122" spans="1:2" s="132" customFormat="1" ht="15.75">
      <c r="A2122" s="137"/>
      <c r="B2122" s="139"/>
    </row>
    <row r="2123" spans="1:2" s="132" customFormat="1" ht="15.75">
      <c r="A2123" s="137"/>
      <c r="B2123" s="139"/>
    </row>
    <row r="2124" spans="1:2" s="132" customFormat="1" ht="15.75">
      <c r="A2124" s="137"/>
      <c r="B2124" s="139"/>
    </row>
    <row r="2125" spans="1:2" s="132" customFormat="1" ht="15.75">
      <c r="A2125" s="137"/>
      <c r="B2125" s="139"/>
    </row>
    <row r="2126" spans="1:2" s="132" customFormat="1" ht="15.75">
      <c r="A2126" s="137"/>
      <c r="B2126" s="139"/>
    </row>
    <row r="2127" spans="1:2" s="132" customFormat="1" ht="15.75">
      <c r="A2127" s="137"/>
      <c r="B2127" s="139"/>
    </row>
    <row r="2128" spans="1:2" s="132" customFormat="1" ht="15.75">
      <c r="A2128" s="137"/>
      <c r="B2128" s="139"/>
    </row>
    <row r="2129" spans="1:2" s="132" customFormat="1" ht="15.75">
      <c r="A2129" s="137"/>
      <c r="B2129" s="139"/>
    </row>
    <row r="2130" spans="1:2" s="132" customFormat="1" ht="15.75">
      <c r="A2130" s="137"/>
      <c r="B2130" s="139"/>
    </row>
    <row r="2131" spans="1:2" s="132" customFormat="1" ht="15.75">
      <c r="A2131" s="137"/>
      <c r="B2131" s="139"/>
    </row>
    <row r="2132" spans="1:2" s="132" customFormat="1" ht="15.75">
      <c r="A2132" s="137"/>
      <c r="B2132" s="139"/>
    </row>
    <row r="2133" spans="1:2" s="132" customFormat="1" ht="15.75">
      <c r="A2133" s="137"/>
      <c r="B2133" s="139"/>
    </row>
    <row r="2134" spans="1:2" s="132" customFormat="1" ht="15.75">
      <c r="A2134" s="137"/>
      <c r="B2134" s="139"/>
    </row>
    <row r="2135" spans="1:2" s="132" customFormat="1" ht="15.75">
      <c r="A2135" s="137"/>
      <c r="B2135" s="139"/>
    </row>
    <row r="2136" spans="1:2" s="132" customFormat="1" ht="15.75">
      <c r="A2136" s="137"/>
      <c r="B2136" s="139"/>
    </row>
    <row r="2137" spans="1:2" s="132" customFormat="1" ht="15.75">
      <c r="A2137" s="137"/>
      <c r="B2137" s="139"/>
    </row>
    <row r="2138" spans="1:2" s="132" customFormat="1" ht="15.75">
      <c r="A2138" s="137"/>
      <c r="B2138" s="139"/>
    </row>
    <row r="2139" spans="1:2" s="132" customFormat="1" ht="15.75">
      <c r="A2139" s="137"/>
      <c r="B2139" s="139"/>
    </row>
    <row r="2140" spans="1:2" s="132" customFormat="1" ht="15.75">
      <c r="A2140" s="137"/>
      <c r="B2140" s="139"/>
    </row>
    <row r="2141" spans="1:2" s="132" customFormat="1" ht="15.75">
      <c r="A2141" s="137"/>
      <c r="B2141" s="139"/>
    </row>
    <row r="2142" spans="1:2" s="132" customFormat="1" ht="15.75">
      <c r="A2142" s="137"/>
      <c r="B2142" s="139"/>
    </row>
    <row r="2143" spans="1:2" s="132" customFormat="1" ht="15.75">
      <c r="A2143" s="137"/>
      <c r="B2143" s="139"/>
    </row>
    <row r="2144" spans="1:2" s="132" customFormat="1" ht="15.75">
      <c r="A2144" s="137"/>
      <c r="B2144" s="139"/>
    </row>
    <row r="2145" spans="1:2" s="132" customFormat="1" ht="15.75">
      <c r="A2145" s="137"/>
      <c r="B2145" s="139"/>
    </row>
    <row r="2146" spans="1:2" s="132" customFormat="1" ht="15.75">
      <c r="A2146" s="137"/>
      <c r="B2146" s="139"/>
    </row>
    <row r="2147" spans="1:2" s="132" customFormat="1" ht="15.75">
      <c r="A2147" s="137"/>
      <c r="B2147" s="139"/>
    </row>
    <row r="2148" spans="1:2" s="132" customFormat="1" ht="15.75">
      <c r="A2148" s="137"/>
      <c r="B2148" s="139"/>
    </row>
    <row r="2149" spans="1:2" s="132" customFormat="1" ht="15.75">
      <c r="A2149" s="137"/>
      <c r="B2149" s="139"/>
    </row>
    <row r="2150" spans="1:2" s="132" customFormat="1" ht="15.75">
      <c r="A2150" s="137"/>
      <c r="B2150" s="139"/>
    </row>
    <row r="2151" spans="1:2" s="132" customFormat="1" ht="15.75">
      <c r="A2151" s="137"/>
      <c r="B2151" s="139"/>
    </row>
    <row r="2152" spans="1:2" s="132" customFormat="1" ht="15.75">
      <c r="A2152" s="137"/>
      <c r="B2152" s="139"/>
    </row>
    <row r="2153" spans="1:2" s="132" customFormat="1" ht="15.75">
      <c r="A2153" s="137"/>
      <c r="B2153" s="139"/>
    </row>
    <row r="2154" spans="1:2" s="132" customFormat="1" ht="15.75">
      <c r="A2154" s="137"/>
      <c r="B2154" s="139"/>
    </row>
    <row r="2155" spans="1:2" s="132" customFormat="1" ht="15.75">
      <c r="A2155" s="137"/>
      <c r="B2155" s="139"/>
    </row>
    <row r="2156" spans="1:2" s="132" customFormat="1" ht="15.75">
      <c r="A2156" s="137"/>
      <c r="B2156" s="139"/>
    </row>
    <row r="2157" spans="1:2" s="132" customFormat="1" ht="15.75">
      <c r="A2157" s="137"/>
      <c r="B2157" s="139"/>
    </row>
    <row r="2158" spans="1:2" s="132" customFormat="1" ht="15.75">
      <c r="A2158" s="137"/>
      <c r="B2158" s="139"/>
    </row>
    <row r="2159" spans="1:2" s="132" customFormat="1" ht="15.75">
      <c r="A2159" s="137"/>
      <c r="B2159" s="139"/>
    </row>
    <row r="2160" spans="1:2" s="132" customFormat="1" ht="15.75">
      <c r="A2160" s="137"/>
      <c r="B2160" s="139"/>
    </row>
    <row r="2161" spans="1:2" s="132" customFormat="1" ht="15.75">
      <c r="A2161" s="137"/>
      <c r="B2161" s="139"/>
    </row>
    <row r="2162" spans="1:2" s="132" customFormat="1" ht="15.75">
      <c r="A2162" s="137"/>
      <c r="B2162" s="139"/>
    </row>
    <row r="2163" spans="1:2" s="132" customFormat="1" ht="15.75">
      <c r="A2163" s="137"/>
      <c r="B2163" s="139"/>
    </row>
    <row r="2164" spans="1:2" s="132" customFormat="1" ht="15.75">
      <c r="A2164" s="137"/>
      <c r="B2164" s="139"/>
    </row>
    <row r="2165" spans="1:2" s="132" customFormat="1" ht="15.75">
      <c r="A2165" s="137"/>
      <c r="B2165" s="139"/>
    </row>
    <row r="2166" spans="1:2" s="132" customFormat="1" ht="15.75">
      <c r="A2166" s="137"/>
      <c r="B2166" s="139"/>
    </row>
    <row r="2167" spans="1:2" s="132" customFormat="1" ht="15.75">
      <c r="A2167" s="137"/>
      <c r="B2167" s="139"/>
    </row>
    <row r="2168" spans="1:2" s="132" customFormat="1" ht="15.75">
      <c r="A2168" s="137"/>
      <c r="B2168" s="139"/>
    </row>
    <row r="2169" spans="1:2" s="132" customFormat="1" ht="15.75">
      <c r="A2169" s="137"/>
      <c r="B2169" s="139"/>
    </row>
    <row r="2170" spans="1:2" s="132" customFormat="1" ht="15.75">
      <c r="A2170" s="137"/>
      <c r="B2170" s="139"/>
    </row>
    <row r="2171" spans="1:2" s="132" customFormat="1" ht="15.75">
      <c r="A2171" s="137"/>
      <c r="B2171" s="139"/>
    </row>
    <row r="2172" spans="1:2" s="132" customFormat="1" ht="15.75">
      <c r="A2172" s="137"/>
      <c r="B2172" s="139"/>
    </row>
    <row r="2173" spans="1:2" s="132" customFormat="1" ht="15.75">
      <c r="A2173" s="137"/>
      <c r="B2173" s="139"/>
    </row>
    <row r="2174" spans="1:2" s="132" customFormat="1" ht="15.75">
      <c r="A2174" s="137"/>
      <c r="B2174" s="139"/>
    </row>
    <row r="2175" spans="1:2" s="132" customFormat="1" ht="15.75">
      <c r="A2175" s="137"/>
      <c r="B2175" s="139"/>
    </row>
    <row r="2176" spans="1:2" s="132" customFormat="1" ht="15.75">
      <c r="A2176" s="137"/>
      <c r="B2176" s="139"/>
    </row>
    <row r="2177" spans="1:2" s="132" customFormat="1" ht="15.75">
      <c r="A2177" s="137"/>
      <c r="B2177" s="139"/>
    </row>
    <row r="2178" spans="1:2" s="132" customFormat="1" ht="15.75">
      <c r="A2178" s="137"/>
      <c r="B2178" s="139"/>
    </row>
    <row r="2179" spans="1:2" s="132" customFormat="1" ht="15.75">
      <c r="A2179" s="137"/>
      <c r="B2179" s="139"/>
    </row>
    <row r="2180" spans="1:2" s="132" customFormat="1" ht="15.75">
      <c r="A2180" s="137"/>
      <c r="B2180" s="139"/>
    </row>
    <row r="2181" spans="1:2" s="132" customFormat="1" ht="15.75">
      <c r="A2181" s="137"/>
      <c r="B2181" s="139"/>
    </row>
    <row r="2182" spans="1:2" s="132" customFormat="1" ht="15.75">
      <c r="A2182" s="137"/>
      <c r="B2182" s="139"/>
    </row>
    <row r="2183" spans="1:2" s="132" customFormat="1" ht="15.75">
      <c r="A2183" s="137"/>
      <c r="B2183" s="139"/>
    </row>
    <row r="2184" spans="1:2" s="132" customFormat="1" ht="15.75">
      <c r="A2184" s="137"/>
      <c r="B2184" s="139"/>
    </row>
    <row r="2185" spans="1:2" s="132" customFormat="1" ht="15.75">
      <c r="A2185" s="137"/>
      <c r="B2185" s="139"/>
    </row>
    <row r="2186" spans="1:2" s="132" customFormat="1" ht="15.75">
      <c r="A2186" s="137"/>
      <c r="B2186" s="139"/>
    </row>
    <row r="2187" spans="1:2" s="132" customFormat="1" ht="15.75">
      <c r="A2187" s="137"/>
      <c r="B2187" s="139"/>
    </row>
    <row r="2188" spans="1:2" s="132" customFormat="1" ht="15.75">
      <c r="A2188" s="137"/>
      <c r="B2188" s="139"/>
    </row>
    <row r="2189" spans="1:2" s="132" customFormat="1" ht="15.75">
      <c r="A2189" s="137"/>
      <c r="B2189" s="139"/>
    </row>
    <row r="2190" spans="1:2" s="132" customFormat="1" ht="15.75">
      <c r="A2190" s="137"/>
      <c r="B2190" s="139"/>
    </row>
    <row r="2191" spans="1:2" s="132" customFormat="1" ht="15.75">
      <c r="A2191" s="137"/>
      <c r="B2191" s="139"/>
    </row>
    <row r="2192" spans="1:2" s="132" customFormat="1" ht="15.75">
      <c r="A2192" s="137"/>
      <c r="B2192" s="139"/>
    </row>
    <row r="2193" spans="1:2" s="132" customFormat="1" ht="15.75">
      <c r="A2193" s="137"/>
      <c r="B2193" s="139"/>
    </row>
    <row r="2194" spans="1:2" s="132" customFormat="1" ht="15.75">
      <c r="A2194" s="137"/>
      <c r="B2194" s="139"/>
    </row>
    <row r="2195" spans="1:2" s="132" customFormat="1" ht="15.75">
      <c r="A2195" s="137"/>
      <c r="B2195" s="139"/>
    </row>
    <row r="2196" spans="1:2" s="132" customFormat="1" ht="15.75">
      <c r="A2196" s="137"/>
      <c r="B2196" s="139"/>
    </row>
    <row r="2197" spans="1:2" s="132" customFormat="1" ht="15.75">
      <c r="A2197" s="137"/>
      <c r="B2197" s="139"/>
    </row>
    <row r="2198" spans="1:2" s="132" customFormat="1" ht="15.75">
      <c r="A2198" s="137"/>
      <c r="B2198" s="139"/>
    </row>
    <row r="2199" spans="1:2" s="132" customFormat="1" ht="15.75">
      <c r="A2199" s="137"/>
      <c r="B2199" s="139"/>
    </row>
    <row r="2200" spans="1:2" s="132" customFormat="1" ht="15.75">
      <c r="A2200" s="137"/>
      <c r="B2200" s="139"/>
    </row>
    <row r="2201" spans="1:2" s="132" customFormat="1" ht="15.75">
      <c r="A2201" s="137"/>
      <c r="B2201" s="139"/>
    </row>
    <row r="2202" spans="1:2" s="132" customFormat="1" ht="15.75">
      <c r="A2202" s="137"/>
      <c r="B2202" s="139"/>
    </row>
    <row r="2203" spans="1:2" s="132" customFormat="1" ht="15.75">
      <c r="A2203" s="137"/>
      <c r="B2203" s="139"/>
    </row>
    <row r="2204" spans="1:2" s="132" customFormat="1" ht="15.75">
      <c r="A2204" s="137"/>
      <c r="B2204" s="139"/>
    </row>
    <row r="2205" spans="1:2" s="132" customFormat="1" ht="15.75">
      <c r="A2205" s="137"/>
      <c r="B2205" s="139"/>
    </row>
    <row r="2206" spans="1:2" s="132" customFormat="1" ht="15.75">
      <c r="A2206" s="137"/>
      <c r="B2206" s="139"/>
    </row>
    <row r="2207" spans="1:2" s="132" customFormat="1" ht="15.75">
      <c r="A2207" s="137"/>
      <c r="B2207" s="139"/>
    </row>
    <row r="2208" spans="1:2" s="132" customFormat="1" ht="15.75">
      <c r="A2208" s="137"/>
      <c r="B2208" s="139"/>
    </row>
    <row r="2209" spans="1:2" s="132" customFormat="1" ht="15.75">
      <c r="A2209" s="137"/>
      <c r="B2209" s="139"/>
    </row>
    <row r="2210" spans="1:2" s="132" customFormat="1" ht="15.75">
      <c r="A2210" s="137"/>
      <c r="B2210" s="139"/>
    </row>
    <row r="2211" spans="1:2" s="132" customFormat="1" ht="15.75">
      <c r="A2211" s="137"/>
      <c r="B2211" s="139"/>
    </row>
    <row r="2212" spans="1:2" s="132" customFormat="1" ht="15.75">
      <c r="A2212" s="137"/>
      <c r="B2212" s="139"/>
    </row>
    <row r="2213" spans="1:2" s="132" customFormat="1" ht="15.75">
      <c r="A2213" s="137"/>
      <c r="B2213" s="139"/>
    </row>
    <row r="2214" spans="1:2" s="132" customFormat="1" ht="15.75">
      <c r="A2214" s="137"/>
      <c r="B2214" s="139"/>
    </row>
    <row r="2215" spans="1:2" s="132" customFormat="1" ht="15.75">
      <c r="A2215" s="137"/>
      <c r="B2215" s="139"/>
    </row>
    <row r="2216" spans="1:2" s="132" customFormat="1" ht="15.75">
      <c r="A2216" s="137"/>
      <c r="B2216" s="139"/>
    </row>
    <row r="2217" spans="1:2" s="132" customFormat="1" ht="15.75">
      <c r="A2217" s="137"/>
      <c r="B2217" s="139"/>
    </row>
    <row r="2218" spans="1:2" s="132" customFormat="1" ht="15.75">
      <c r="A2218" s="137"/>
      <c r="B2218" s="139"/>
    </row>
    <row r="2219" spans="1:2" s="132" customFormat="1" ht="15.75">
      <c r="A2219" s="137"/>
      <c r="B2219" s="139"/>
    </row>
    <row r="2220" spans="1:2" s="132" customFormat="1" ht="15.75">
      <c r="A2220" s="137"/>
      <c r="B2220" s="139"/>
    </row>
    <row r="2221" spans="1:2" s="132" customFormat="1" ht="15.75">
      <c r="A2221" s="137"/>
      <c r="B2221" s="139"/>
    </row>
    <row r="2222" spans="1:2" s="132" customFormat="1" ht="15.75">
      <c r="A2222" s="137"/>
      <c r="B2222" s="139"/>
    </row>
    <row r="2223" spans="1:2" s="132" customFormat="1" ht="15.75">
      <c r="A2223" s="137"/>
      <c r="B2223" s="139"/>
    </row>
    <row r="2224" spans="1:2" s="132" customFormat="1" ht="15.75">
      <c r="A2224" s="137"/>
      <c r="B2224" s="139"/>
    </row>
    <row r="2225" spans="1:2" s="132" customFormat="1" ht="15.75">
      <c r="A2225" s="137"/>
      <c r="B2225" s="139"/>
    </row>
    <row r="2226" spans="1:2" s="132" customFormat="1" ht="15.75">
      <c r="A2226" s="137"/>
      <c r="B2226" s="139"/>
    </row>
    <row r="2227" spans="1:2" s="132" customFormat="1" ht="15.75">
      <c r="A2227" s="137"/>
      <c r="B2227" s="139"/>
    </row>
    <row r="2228" spans="1:2" s="132" customFormat="1" ht="15.75">
      <c r="A2228" s="137"/>
      <c r="B2228" s="139"/>
    </row>
    <row r="2229" spans="1:2" s="132" customFormat="1" ht="15.75">
      <c r="A2229" s="137"/>
      <c r="B2229" s="139"/>
    </row>
    <row r="2230" spans="1:2" s="132" customFormat="1" ht="15.75">
      <c r="A2230" s="137"/>
      <c r="B2230" s="139"/>
    </row>
    <row r="2231" spans="1:2" s="132" customFormat="1" ht="15.75">
      <c r="A2231" s="137"/>
      <c r="B2231" s="139"/>
    </row>
    <row r="2232" spans="1:2" s="132" customFormat="1" ht="15.75">
      <c r="A2232" s="137"/>
      <c r="B2232" s="139"/>
    </row>
    <row r="2233" spans="1:2" s="132" customFormat="1" ht="15.75">
      <c r="A2233" s="137"/>
      <c r="B2233" s="139"/>
    </row>
    <row r="2234" spans="1:2" s="132" customFormat="1" ht="15.75">
      <c r="A2234" s="137"/>
      <c r="B2234" s="139"/>
    </row>
    <row r="2235" spans="1:2" s="132" customFormat="1" ht="15.75">
      <c r="A2235" s="137"/>
      <c r="B2235" s="139"/>
    </row>
    <row r="2236" spans="1:2" s="132" customFormat="1" ht="15.75">
      <c r="A2236" s="137"/>
      <c r="B2236" s="139"/>
    </row>
    <row r="2237" spans="1:2" s="132" customFormat="1" ht="15.75">
      <c r="A2237" s="137"/>
      <c r="B2237" s="139"/>
    </row>
    <row r="2238" spans="1:2" s="132" customFormat="1" ht="15.75">
      <c r="A2238" s="137"/>
      <c r="B2238" s="139"/>
    </row>
    <row r="2239" spans="1:2" s="132" customFormat="1" ht="15.75">
      <c r="A2239" s="137"/>
      <c r="B2239" s="139"/>
    </row>
    <row r="2240" spans="1:2" s="132" customFormat="1" ht="15.75">
      <c r="A2240" s="137"/>
      <c r="B2240" s="139"/>
    </row>
    <row r="2241" spans="1:2" s="132" customFormat="1" ht="15.75">
      <c r="A2241" s="137"/>
      <c r="B2241" s="139"/>
    </row>
    <row r="2242" spans="1:2" s="132" customFormat="1" ht="15.75">
      <c r="A2242" s="137"/>
      <c r="B2242" s="139"/>
    </row>
    <row r="2243" spans="1:2" s="132" customFormat="1" ht="15.75">
      <c r="A2243" s="137"/>
      <c r="B2243" s="139"/>
    </row>
    <row r="2244" spans="1:2" s="132" customFormat="1" ht="15.75">
      <c r="A2244" s="137"/>
      <c r="B2244" s="139"/>
    </row>
    <row r="2245" spans="1:2" s="132" customFormat="1" ht="15.75">
      <c r="A2245" s="137"/>
      <c r="B2245" s="139"/>
    </row>
    <row r="2246" spans="1:2" s="132" customFormat="1" ht="15.75">
      <c r="A2246" s="137"/>
      <c r="B2246" s="139"/>
    </row>
    <row r="2247" spans="1:2" s="132" customFormat="1" ht="15.75">
      <c r="A2247" s="137"/>
      <c r="B2247" s="139"/>
    </row>
    <row r="2248" spans="1:2" s="132" customFormat="1" ht="15.75">
      <c r="A2248" s="137"/>
      <c r="B2248" s="139"/>
    </row>
    <row r="2249" spans="1:2" s="132" customFormat="1" ht="15.75">
      <c r="A2249" s="137"/>
      <c r="B2249" s="139"/>
    </row>
    <row r="2250" spans="1:2" s="132" customFormat="1" ht="15.75">
      <c r="A2250" s="137"/>
      <c r="B2250" s="139"/>
    </row>
    <row r="2251" spans="1:2" s="132" customFormat="1" ht="15.75">
      <c r="A2251" s="137"/>
      <c r="B2251" s="139"/>
    </row>
    <row r="2252" spans="1:2" s="132" customFormat="1" ht="15.75">
      <c r="A2252" s="137"/>
      <c r="B2252" s="139"/>
    </row>
    <row r="2253" spans="1:2" s="132" customFormat="1" ht="15.75">
      <c r="A2253" s="137"/>
      <c r="B2253" s="139"/>
    </row>
    <row r="2254" spans="1:2" s="132" customFormat="1" ht="15.75">
      <c r="A2254" s="137"/>
      <c r="B2254" s="139"/>
    </row>
    <row r="2255" spans="1:2" s="132" customFormat="1" ht="15.75">
      <c r="A2255" s="137"/>
      <c r="B2255" s="139"/>
    </row>
    <row r="2256" spans="1:2" s="132" customFormat="1" ht="15.75">
      <c r="A2256" s="137"/>
      <c r="B2256" s="139"/>
    </row>
    <row r="2257" spans="1:2" s="132" customFormat="1" ht="15.75">
      <c r="A2257" s="137"/>
      <c r="B2257" s="139"/>
    </row>
    <row r="2258" spans="1:2" s="132" customFormat="1" ht="15.75">
      <c r="A2258" s="137"/>
      <c r="B2258" s="139"/>
    </row>
    <row r="2259" spans="1:2" s="132" customFormat="1" ht="15.75">
      <c r="A2259" s="137"/>
      <c r="B2259" s="139"/>
    </row>
    <row r="2260" spans="1:2" s="132" customFormat="1" ht="15.75">
      <c r="A2260" s="137"/>
      <c r="B2260" s="139"/>
    </row>
    <row r="2261" spans="1:2" s="132" customFormat="1" ht="15.75">
      <c r="A2261" s="137"/>
      <c r="B2261" s="139"/>
    </row>
    <row r="2262" spans="1:2" s="132" customFormat="1" ht="15.75">
      <c r="A2262" s="137"/>
      <c r="B2262" s="139"/>
    </row>
    <row r="2263" spans="1:2" s="132" customFormat="1" ht="15.75">
      <c r="A2263" s="137"/>
      <c r="B2263" s="139"/>
    </row>
    <row r="2264" spans="1:2" s="132" customFormat="1" ht="15.75">
      <c r="A2264" s="137"/>
      <c r="B2264" s="139"/>
    </row>
    <row r="2265" spans="1:2" s="132" customFormat="1" ht="15.75">
      <c r="A2265" s="137"/>
      <c r="B2265" s="139"/>
    </row>
    <row r="2266" spans="1:2" s="132" customFormat="1" ht="15.75">
      <c r="A2266" s="137"/>
      <c r="B2266" s="139"/>
    </row>
    <row r="2267" spans="1:2" s="132" customFormat="1" ht="15.75">
      <c r="A2267" s="137"/>
      <c r="B2267" s="139"/>
    </row>
    <row r="2268" spans="1:2" s="132" customFormat="1" ht="15.75">
      <c r="A2268" s="137"/>
      <c r="B2268" s="139"/>
    </row>
    <row r="2269" spans="1:2" s="132" customFormat="1" ht="15.75">
      <c r="A2269" s="137"/>
      <c r="B2269" s="139"/>
    </row>
    <row r="2270" spans="1:2" s="132" customFormat="1" ht="15.75">
      <c r="A2270" s="137"/>
      <c r="B2270" s="139"/>
    </row>
    <row r="2271" spans="1:2" s="132" customFormat="1" ht="15.75">
      <c r="A2271" s="137"/>
      <c r="B2271" s="139"/>
    </row>
    <row r="2272" spans="1:2" s="132" customFormat="1" ht="15.75">
      <c r="A2272" s="137"/>
      <c r="B2272" s="139"/>
    </row>
    <row r="2273" spans="1:2" s="132" customFormat="1" ht="15.75">
      <c r="A2273" s="137"/>
      <c r="B2273" s="139"/>
    </row>
    <row r="2274" spans="1:2" s="132" customFormat="1" ht="15.75">
      <c r="A2274" s="137"/>
      <c r="B2274" s="139"/>
    </row>
    <row r="2275" spans="1:2" s="132" customFormat="1" ht="15.75">
      <c r="A2275" s="137"/>
      <c r="B2275" s="139"/>
    </row>
    <row r="2276" spans="1:2" s="132" customFormat="1" ht="15.75">
      <c r="A2276" s="137"/>
      <c r="B2276" s="139"/>
    </row>
    <row r="2277" spans="1:2" s="132" customFormat="1" ht="15.75">
      <c r="A2277" s="137"/>
      <c r="B2277" s="139"/>
    </row>
    <row r="2278" spans="1:2" s="132" customFormat="1" ht="15.75">
      <c r="A2278" s="137"/>
      <c r="B2278" s="139"/>
    </row>
    <row r="2279" spans="1:2" s="132" customFormat="1" ht="15.75">
      <c r="A2279" s="137"/>
      <c r="B2279" s="139"/>
    </row>
    <row r="2280" spans="1:2" s="132" customFormat="1" ht="15.75">
      <c r="A2280" s="137"/>
      <c r="B2280" s="139"/>
    </row>
    <row r="2281" spans="1:2" s="132" customFormat="1" ht="15.75">
      <c r="A2281" s="137"/>
      <c r="B2281" s="139"/>
    </row>
    <row r="2282" spans="1:2" s="132" customFormat="1" ht="15.75">
      <c r="A2282" s="137"/>
      <c r="B2282" s="139"/>
    </row>
    <row r="2283" spans="1:2" s="132" customFormat="1" ht="15.75">
      <c r="A2283" s="137"/>
      <c r="B2283" s="139"/>
    </row>
    <row r="2284" spans="1:2" s="132" customFormat="1" ht="15.75">
      <c r="A2284" s="137"/>
      <c r="B2284" s="139"/>
    </row>
    <row r="2285" spans="1:2" s="132" customFormat="1" ht="15.75">
      <c r="A2285" s="137"/>
      <c r="B2285" s="139"/>
    </row>
    <row r="2286" spans="1:2" s="132" customFormat="1" ht="15.75">
      <c r="A2286" s="137"/>
      <c r="B2286" s="139"/>
    </row>
    <row r="2287" spans="1:2" s="132" customFormat="1" ht="15.75">
      <c r="A2287" s="137"/>
      <c r="B2287" s="139"/>
    </row>
    <row r="2288" spans="1:2" s="132" customFormat="1" ht="15.75">
      <c r="A2288" s="137"/>
      <c r="B2288" s="139"/>
    </row>
    <row r="2289" spans="1:2" s="132" customFormat="1" ht="15.75">
      <c r="A2289" s="137"/>
      <c r="B2289" s="139"/>
    </row>
    <row r="2290" spans="1:2" s="132" customFormat="1" ht="15.75">
      <c r="A2290" s="137"/>
      <c r="B2290" s="139"/>
    </row>
    <row r="2291" spans="1:2" s="132" customFormat="1" ht="15.75">
      <c r="A2291" s="137"/>
      <c r="B2291" s="139"/>
    </row>
    <row r="2292" spans="1:2" s="132" customFormat="1" ht="15.75">
      <c r="A2292" s="137"/>
      <c r="B2292" s="139"/>
    </row>
    <row r="2293" spans="1:2" s="132" customFormat="1" ht="15.75">
      <c r="A2293" s="137"/>
      <c r="B2293" s="139"/>
    </row>
    <row r="2294" spans="1:2" s="132" customFormat="1" ht="15.75">
      <c r="A2294" s="137"/>
      <c r="B2294" s="139"/>
    </row>
    <row r="2295" spans="1:2" s="132" customFormat="1" ht="15.75">
      <c r="A2295" s="137"/>
      <c r="B2295" s="139"/>
    </row>
    <row r="2296" spans="1:2" s="132" customFormat="1" ht="15.75">
      <c r="A2296" s="137"/>
      <c r="B2296" s="139"/>
    </row>
    <row r="2297" spans="1:2" s="132" customFormat="1" ht="15.75">
      <c r="A2297" s="137"/>
      <c r="B2297" s="139"/>
    </row>
    <row r="2298" spans="1:2" s="132" customFormat="1" ht="15.75">
      <c r="A2298" s="137"/>
      <c r="B2298" s="139"/>
    </row>
    <row r="2299" spans="1:2" s="132" customFormat="1" ht="15.75">
      <c r="A2299" s="137"/>
      <c r="B2299" s="139"/>
    </row>
    <row r="2300" spans="1:2" s="132" customFormat="1" ht="15.75">
      <c r="A2300" s="137"/>
      <c r="B2300" s="139"/>
    </row>
    <row r="2301" spans="1:2" s="132" customFormat="1" ht="15.75">
      <c r="A2301" s="137"/>
      <c r="B2301" s="139"/>
    </row>
    <row r="2302" spans="1:2" s="132" customFormat="1" ht="15.75">
      <c r="A2302" s="137"/>
      <c r="B2302" s="139"/>
    </row>
    <row r="2303" spans="1:2" s="132" customFormat="1" ht="15.75">
      <c r="A2303" s="137"/>
      <c r="B2303" s="139"/>
    </row>
    <row r="2304" spans="1:2" s="132" customFormat="1" ht="15.75">
      <c r="A2304" s="137"/>
      <c r="B2304" s="139"/>
    </row>
    <row r="2305" spans="1:2" s="132" customFormat="1" ht="15.75">
      <c r="A2305" s="137"/>
      <c r="B2305" s="139"/>
    </row>
    <row r="2306" spans="1:2" s="132" customFormat="1" ht="15.75">
      <c r="A2306" s="137"/>
      <c r="B2306" s="139"/>
    </row>
    <row r="2307" spans="1:2" s="132" customFormat="1" ht="15.75">
      <c r="A2307" s="137"/>
      <c r="B2307" s="139"/>
    </row>
    <row r="2308" spans="1:2" s="132" customFormat="1" ht="15.75">
      <c r="A2308" s="137"/>
      <c r="B2308" s="139"/>
    </row>
    <row r="2309" spans="1:2" s="132" customFormat="1" ht="15.75">
      <c r="A2309" s="137"/>
      <c r="B2309" s="139"/>
    </row>
    <row r="2310" spans="1:2" s="132" customFormat="1" ht="15.75">
      <c r="A2310" s="137"/>
      <c r="B2310" s="139"/>
    </row>
    <row r="2311" spans="1:2" s="132" customFormat="1" ht="15.75">
      <c r="A2311" s="137"/>
      <c r="B2311" s="139"/>
    </row>
    <row r="2312" spans="1:2" s="132" customFormat="1" ht="15.75">
      <c r="A2312" s="137"/>
      <c r="B2312" s="139"/>
    </row>
    <row r="2313" spans="1:2" s="132" customFormat="1" ht="15.75">
      <c r="A2313" s="137"/>
      <c r="B2313" s="139"/>
    </row>
    <row r="2314" spans="1:2" s="132" customFormat="1" ht="15.75">
      <c r="A2314" s="137"/>
      <c r="B2314" s="139"/>
    </row>
    <row r="2315" spans="1:2" s="132" customFormat="1" ht="15.75">
      <c r="A2315" s="137"/>
      <c r="B2315" s="139"/>
    </row>
    <row r="2316" spans="1:2" s="132" customFormat="1" ht="15.75">
      <c r="A2316" s="137"/>
      <c r="B2316" s="139"/>
    </row>
    <row r="2317" spans="1:2" s="132" customFormat="1" ht="15.75">
      <c r="A2317" s="137"/>
      <c r="B2317" s="139"/>
    </row>
    <row r="2318" spans="1:2" s="132" customFormat="1" ht="15.75">
      <c r="A2318" s="137"/>
      <c r="B2318" s="139"/>
    </row>
    <row r="2319" spans="1:2" s="132" customFormat="1" ht="15.75">
      <c r="A2319" s="137"/>
      <c r="B2319" s="139"/>
    </row>
    <row r="2320" spans="1:2" s="132" customFormat="1" ht="15.75">
      <c r="A2320" s="137"/>
      <c r="B2320" s="139"/>
    </row>
    <row r="2321" spans="1:2" s="132" customFormat="1" ht="15.75">
      <c r="A2321" s="137"/>
      <c r="B2321" s="139"/>
    </row>
    <row r="2322" spans="1:2" s="132" customFormat="1" ht="15.75">
      <c r="A2322" s="137"/>
      <c r="B2322" s="139"/>
    </row>
    <row r="2323" spans="1:2" s="132" customFormat="1" ht="15.75">
      <c r="A2323" s="137"/>
      <c r="B2323" s="139"/>
    </row>
    <row r="2324" spans="1:2" s="132" customFormat="1" ht="15.75">
      <c r="A2324" s="137"/>
      <c r="B2324" s="139"/>
    </row>
    <row r="2325" spans="1:2" s="132" customFormat="1" ht="15.75">
      <c r="A2325" s="137"/>
      <c r="B2325" s="139"/>
    </row>
    <row r="2326" spans="1:2" s="132" customFormat="1" ht="15.75">
      <c r="A2326" s="137"/>
      <c r="B2326" s="139"/>
    </row>
    <row r="2327" spans="1:2" s="132" customFormat="1" ht="15.75">
      <c r="A2327" s="137"/>
      <c r="B2327" s="139"/>
    </row>
    <row r="2328" spans="1:2" s="132" customFormat="1" ht="15.75">
      <c r="A2328" s="137"/>
      <c r="B2328" s="139"/>
    </row>
    <row r="2329" spans="1:2" s="132" customFormat="1" ht="15.75">
      <c r="A2329" s="137"/>
      <c r="B2329" s="139"/>
    </row>
    <row r="2330" spans="1:2" s="132" customFormat="1" ht="15.75">
      <c r="A2330" s="137"/>
      <c r="B2330" s="139"/>
    </row>
    <row r="2331" spans="1:2" s="132" customFormat="1" ht="15.75">
      <c r="A2331" s="137"/>
      <c r="B2331" s="139"/>
    </row>
    <row r="2332" spans="1:2" s="132" customFormat="1" ht="15.75">
      <c r="A2332" s="137"/>
      <c r="B2332" s="139"/>
    </row>
    <row r="2333" spans="1:2" s="132" customFormat="1" ht="15.75">
      <c r="A2333" s="137"/>
      <c r="B2333" s="139"/>
    </row>
    <row r="2334" spans="1:2" s="132" customFormat="1" ht="15.75">
      <c r="A2334" s="137"/>
      <c r="B2334" s="139"/>
    </row>
    <row r="2335" spans="1:2" s="132" customFormat="1" ht="15.75">
      <c r="A2335" s="137"/>
      <c r="B2335" s="139"/>
    </row>
    <row r="2336" spans="1:2" s="132" customFormat="1" ht="15.75">
      <c r="A2336" s="137"/>
      <c r="B2336" s="139"/>
    </row>
    <row r="2337" spans="1:2" s="132" customFormat="1" ht="15.75">
      <c r="A2337" s="137"/>
      <c r="B2337" s="139"/>
    </row>
    <row r="2338" spans="1:2" s="132" customFormat="1" ht="15.75">
      <c r="A2338" s="137"/>
      <c r="B2338" s="139"/>
    </row>
    <row r="2339" spans="1:2" s="132" customFormat="1" ht="15.75">
      <c r="A2339" s="137"/>
      <c r="B2339" s="139"/>
    </row>
    <row r="2340" spans="1:2" s="132" customFormat="1" ht="15.75">
      <c r="A2340" s="137"/>
      <c r="B2340" s="139"/>
    </row>
    <row r="2341" spans="1:2" s="132" customFormat="1" ht="15.75">
      <c r="A2341" s="137"/>
      <c r="B2341" s="139"/>
    </row>
    <row r="2342" spans="1:2" s="132" customFormat="1" ht="15.75">
      <c r="A2342" s="137"/>
      <c r="B2342" s="139"/>
    </row>
    <row r="2343" spans="1:2" s="132" customFormat="1" ht="15.75">
      <c r="A2343" s="137"/>
      <c r="B2343" s="139"/>
    </row>
    <row r="2344" spans="1:2" s="132" customFormat="1" ht="15.75">
      <c r="A2344" s="137"/>
      <c r="B2344" s="139"/>
    </row>
    <row r="2345" spans="1:2" s="132" customFormat="1" ht="15.75">
      <c r="A2345" s="137"/>
      <c r="B2345" s="139"/>
    </row>
    <row r="2346" spans="1:2" s="132" customFormat="1" ht="15.75">
      <c r="A2346" s="137"/>
      <c r="B2346" s="139"/>
    </row>
    <row r="2347" spans="1:2" s="132" customFormat="1" ht="15.75">
      <c r="A2347" s="137"/>
      <c r="B2347" s="139"/>
    </row>
    <row r="2348" spans="1:2" s="132" customFormat="1" ht="15.75">
      <c r="A2348" s="137"/>
      <c r="B2348" s="139"/>
    </row>
    <row r="2349" spans="1:2" s="132" customFormat="1" ht="15.75">
      <c r="A2349" s="137"/>
      <c r="B2349" s="139"/>
    </row>
    <row r="2350" spans="1:2" s="132" customFormat="1" ht="15.75">
      <c r="A2350" s="137"/>
      <c r="B2350" s="139"/>
    </row>
    <row r="2351" spans="1:2" s="132" customFormat="1" ht="15.75">
      <c r="A2351" s="137"/>
      <c r="B2351" s="139"/>
    </row>
    <row r="2352" spans="1:2" s="132" customFormat="1" ht="15.75">
      <c r="A2352" s="137"/>
      <c r="B2352" s="139"/>
    </row>
    <row r="2353" spans="1:2" s="132" customFormat="1" ht="15.75">
      <c r="A2353" s="137"/>
      <c r="B2353" s="139"/>
    </row>
    <row r="2354" spans="1:2" s="132" customFormat="1" ht="15.75">
      <c r="A2354" s="137"/>
      <c r="B2354" s="139"/>
    </row>
    <row r="2355" spans="1:2" s="132" customFormat="1" ht="15.75">
      <c r="A2355" s="137"/>
      <c r="B2355" s="139"/>
    </row>
    <row r="2356" spans="1:2" s="132" customFormat="1" ht="15.75">
      <c r="A2356" s="137"/>
      <c r="B2356" s="139"/>
    </row>
    <row r="2357" spans="1:2" s="132" customFormat="1" ht="15.75">
      <c r="A2357" s="137"/>
      <c r="B2357" s="139"/>
    </row>
    <row r="2358" spans="1:2" s="132" customFormat="1" ht="15.75">
      <c r="A2358" s="137"/>
      <c r="B2358" s="139"/>
    </row>
    <row r="2359" spans="1:2" s="132" customFormat="1" ht="15.75">
      <c r="A2359" s="137"/>
      <c r="B2359" s="139"/>
    </row>
    <row r="2360" spans="1:2" s="132" customFormat="1" ht="15.75">
      <c r="A2360" s="137"/>
      <c r="B2360" s="139"/>
    </row>
    <row r="2361" spans="1:2" s="132" customFormat="1" ht="15.75">
      <c r="A2361" s="137"/>
      <c r="B2361" s="139"/>
    </row>
    <row r="2362" spans="1:2" s="132" customFormat="1" ht="15.75">
      <c r="A2362" s="137"/>
      <c r="B2362" s="139"/>
    </row>
    <row r="2363" spans="1:2" s="132" customFormat="1" ht="15.75">
      <c r="A2363" s="137"/>
      <c r="B2363" s="139"/>
    </row>
    <row r="2364" spans="1:2" s="132" customFormat="1" ht="15.75">
      <c r="A2364" s="137"/>
      <c r="B2364" s="139"/>
    </row>
    <row r="2365" spans="1:2" s="132" customFormat="1" ht="15.75">
      <c r="A2365" s="137"/>
      <c r="B2365" s="139"/>
    </row>
    <row r="2366" spans="1:2" s="132" customFormat="1" ht="15.75">
      <c r="A2366" s="137"/>
      <c r="B2366" s="139"/>
    </row>
    <row r="2367" spans="1:2" s="132" customFormat="1" ht="15.75">
      <c r="A2367" s="137"/>
      <c r="B2367" s="139"/>
    </row>
    <row r="2368" spans="1:2" s="132" customFormat="1" ht="15.75">
      <c r="A2368" s="137"/>
      <c r="B2368" s="139"/>
    </row>
    <row r="2369" spans="1:2" s="132" customFormat="1" ht="15.75">
      <c r="A2369" s="137"/>
      <c r="B2369" s="139"/>
    </row>
    <row r="2370" spans="1:2" s="132" customFormat="1" ht="15.75">
      <c r="A2370" s="137"/>
      <c r="B2370" s="139"/>
    </row>
    <row r="2371" spans="1:2" s="132" customFormat="1" ht="15.75">
      <c r="A2371" s="137"/>
      <c r="B2371" s="139"/>
    </row>
    <row r="2372" spans="1:2" s="132" customFormat="1" ht="15.75">
      <c r="A2372" s="137"/>
      <c r="B2372" s="139"/>
    </row>
    <row r="2373" spans="1:2" s="132" customFormat="1" ht="15.75">
      <c r="A2373" s="137"/>
      <c r="B2373" s="139"/>
    </row>
    <row r="2374" spans="1:2" s="132" customFormat="1" ht="15.75">
      <c r="A2374" s="137"/>
      <c r="B2374" s="139"/>
    </row>
    <row r="2375" spans="1:2" s="132" customFormat="1" ht="15.75">
      <c r="A2375" s="137"/>
      <c r="B2375" s="139"/>
    </row>
    <row r="2376" spans="1:2" s="132" customFormat="1" ht="15.75">
      <c r="A2376" s="137"/>
      <c r="B2376" s="139"/>
    </row>
    <row r="2377" spans="1:2" s="132" customFormat="1" ht="15.75">
      <c r="A2377" s="137"/>
      <c r="B2377" s="139"/>
    </row>
    <row r="2378" spans="1:2" s="132" customFormat="1" ht="15.75">
      <c r="A2378" s="137"/>
      <c r="B2378" s="139"/>
    </row>
    <row r="2379" spans="1:2" s="132" customFormat="1" ht="15.75">
      <c r="A2379" s="137"/>
      <c r="B2379" s="139"/>
    </row>
    <row r="2380" spans="1:2" s="132" customFormat="1" ht="15.75">
      <c r="A2380" s="137"/>
      <c r="B2380" s="139"/>
    </row>
    <row r="2381" spans="1:2" s="132" customFormat="1" ht="15.75">
      <c r="A2381" s="137"/>
      <c r="B2381" s="139"/>
    </row>
    <row r="2382" spans="1:2" s="132" customFormat="1" ht="15.75">
      <c r="A2382" s="137"/>
      <c r="B2382" s="139"/>
    </row>
    <row r="2383" spans="1:2" s="132" customFormat="1" ht="15.75">
      <c r="A2383" s="137"/>
      <c r="B2383" s="139"/>
    </row>
    <row r="2384" spans="1:2" s="132" customFormat="1" ht="15.75">
      <c r="A2384" s="137"/>
      <c r="B2384" s="139"/>
    </row>
    <row r="2385" spans="1:2" s="132" customFormat="1" ht="15.75">
      <c r="A2385" s="137"/>
      <c r="B2385" s="139"/>
    </row>
    <row r="2386" spans="1:2" s="132" customFormat="1" ht="15.75">
      <c r="A2386" s="137"/>
      <c r="B2386" s="139"/>
    </row>
    <row r="2387" spans="1:2" s="132" customFormat="1" ht="15.75">
      <c r="A2387" s="137"/>
      <c r="B2387" s="139"/>
    </row>
    <row r="2388" spans="1:2" s="132" customFormat="1" ht="15.75">
      <c r="A2388" s="137"/>
      <c r="B2388" s="139"/>
    </row>
    <row r="2389" spans="1:2" s="132" customFormat="1" ht="15.75">
      <c r="A2389" s="137"/>
      <c r="B2389" s="139"/>
    </row>
    <row r="2390" spans="1:2" s="132" customFormat="1" ht="15.75">
      <c r="A2390" s="137"/>
      <c r="B2390" s="139"/>
    </row>
    <row r="2391" spans="1:2" s="132" customFormat="1" ht="15.75">
      <c r="A2391" s="137"/>
      <c r="B2391" s="139"/>
    </row>
    <row r="2392" spans="1:2" s="132" customFormat="1" ht="15.75">
      <c r="A2392" s="137"/>
      <c r="B2392" s="139"/>
    </row>
    <row r="2393" spans="1:2" s="132" customFormat="1" ht="15.75">
      <c r="A2393" s="137"/>
      <c r="B2393" s="139"/>
    </row>
    <row r="2394" spans="1:2" s="132" customFormat="1" ht="15.75">
      <c r="A2394" s="137"/>
      <c r="B2394" s="139"/>
    </row>
    <row r="2395" spans="1:2" s="132" customFormat="1" ht="15.75">
      <c r="A2395" s="137"/>
      <c r="B2395" s="139"/>
    </row>
    <row r="2396" spans="1:2" s="132" customFormat="1" ht="15.75">
      <c r="A2396" s="137"/>
      <c r="B2396" s="139"/>
    </row>
    <row r="2397" spans="1:2" s="132" customFormat="1" ht="15.75">
      <c r="A2397" s="137"/>
      <c r="B2397" s="139"/>
    </row>
    <row r="2398" spans="1:2" s="132" customFormat="1" ht="15.75">
      <c r="A2398" s="137"/>
      <c r="B2398" s="139"/>
    </row>
    <row r="2399" spans="1:2" s="132" customFormat="1" ht="15.75">
      <c r="A2399" s="137"/>
      <c r="B2399" s="139"/>
    </row>
    <row r="2400" spans="1:2" s="132" customFormat="1" ht="15.75">
      <c r="A2400" s="137"/>
      <c r="B2400" s="139"/>
    </row>
    <row r="2401" spans="1:2" s="132" customFormat="1" ht="15.75">
      <c r="A2401" s="137"/>
      <c r="B2401" s="139"/>
    </row>
    <row r="2402" spans="1:2" s="132" customFormat="1" ht="15.75">
      <c r="A2402" s="137"/>
      <c r="B2402" s="139"/>
    </row>
    <row r="2403" spans="1:2" s="132" customFormat="1" ht="15.75">
      <c r="A2403" s="137"/>
      <c r="B2403" s="139"/>
    </row>
    <row r="2404" spans="1:2" s="132" customFormat="1" ht="15.75">
      <c r="A2404" s="137"/>
      <c r="B2404" s="139"/>
    </row>
    <row r="2405" spans="1:2" s="132" customFormat="1" ht="15.75">
      <c r="A2405" s="137"/>
      <c r="B2405" s="139"/>
    </row>
    <row r="2406" spans="1:2" s="132" customFormat="1" ht="15.75">
      <c r="A2406" s="137"/>
      <c r="B2406" s="139"/>
    </row>
    <row r="2407" spans="1:2" s="132" customFormat="1" ht="15.75">
      <c r="A2407" s="137"/>
      <c r="B2407" s="139"/>
    </row>
    <row r="2408" spans="1:2" s="132" customFormat="1" ht="15.75">
      <c r="A2408" s="137"/>
      <c r="B2408" s="139"/>
    </row>
    <row r="2409" spans="1:2" s="132" customFormat="1" ht="15.75">
      <c r="A2409" s="137"/>
      <c r="B2409" s="139"/>
    </row>
    <row r="2410" spans="1:2" s="132" customFormat="1" ht="15.75">
      <c r="A2410" s="137"/>
      <c r="B2410" s="139"/>
    </row>
    <row r="2411" spans="1:2" s="132" customFormat="1" ht="15.75">
      <c r="A2411" s="137"/>
      <c r="B2411" s="139"/>
    </row>
    <row r="2412" spans="1:2" s="132" customFormat="1" ht="15.75">
      <c r="A2412" s="137"/>
      <c r="B2412" s="139"/>
    </row>
    <row r="2413" spans="1:2" s="132" customFormat="1" ht="15.75">
      <c r="A2413" s="137"/>
      <c r="B2413" s="139"/>
    </row>
    <row r="2414" spans="1:2" s="132" customFormat="1" ht="15.75">
      <c r="A2414" s="137"/>
      <c r="B2414" s="139"/>
    </row>
    <row r="2415" spans="1:2" s="132" customFormat="1" ht="15.75">
      <c r="A2415" s="137"/>
      <c r="B2415" s="139"/>
    </row>
    <row r="2416" spans="1:2" s="132" customFormat="1" ht="15.75">
      <c r="A2416" s="137"/>
      <c r="B2416" s="139"/>
    </row>
    <row r="2417" spans="1:2" s="132" customFormat="1" ht="15.75">
      <c r="A2417" s="137"/>
      <c r="B2417" s="139"/>
    </row>
    <row r="2418" spans="1:2" s="132" customFormat="1" ht="15.75">
      <c r="A2418" s="137"/>
      <c r="B2418" s="139"/>
    </row>
    <row r="2419" spans="1:2" s="132" customFormat="1" ht="15.75">
      <c r="A2419" s="137"/>
      <c r="B2419" s="139"/>
    </row>
    <row r="2420" spans="1:2" s="132" customFormat="1" ht="15.75">
      <c r="A2420" s="137"/>
      <c r="B2420" s="139"/>
    </row>
    <row r="2421" spans="1:2" s="132" customFormat="1" ht="15.75">
      <c r="A2421" s="137"/>
      <c r="B2421" s="139"/>
    </row>
    <row r="2422" spans="1:2" s="132" customFormat="1" ht="15.75">
      <c r="A2422" s="137"/>
      <c r="B2422" s="139"/>
    </row>
    <row r="2423" spans="1:2" s="132" customFormat="1" ht="15.75">
      <c r="A2423" s="137"/>
      <c r="B2423" s="139"/>
    </row>
    <row r="2424" spans="1:2" s="132" customFormat="1" ht="15.75">
      <c r="A2424" s="137"/>
      <c r="B2424" s="139"/>
    </row>
    <row r="2425" spans="1:2" s="132" customFormat="1" ht="15.75">
      <c r="A2425" s="137"/>
      <c r="B2425" s="139"/>
    </row>
    <row r="2426" spans="1:2" s="132" customFormat="1" ht="15.75">
      <c r="A2426" s="137"/>
      <c r="B2426" s="139"/>
    </row>
    <row r="2427" spans="1:2" s="132" customFormat="1" ht="15.75">
      <c r="A2427" s="137"/>
      <c r="B2427" s="139"/>
    </row>
    <row r="2428" spans="1:7" ht="18.75">
      <c r="A2428" s="137"/>
      <c r="B2428" s="139"/>
      <c r="C2428" s="132"/>
      <c r="D2428" s="132"/>
      <c r="E2428" s="132"/>
      <c r="F2428" s="132"/>
      <c r="G2428" s="132"/>
    </row>
    <row r="2429" spans="1:7" ht="18.75">
      <c r="A2429" s="137"/>
      <c r="B2429" s="139"/>
      <c r="C2429" s="132"/>
      <c r="D2429" s="132"/>
      <c r="E2429" s="132"/>
      <c r="F2429" s="132"/>
      <c r="G2429" s="132"/>
    </row>
    <row r="2430" spans="1:7" ht="18.75">
      <c r="A2430" s="137"/>
      <c r="B2430" s="139"/>
      <c r="C2430" s="132"/>
      <c r="D2430" s="132"/>
      <c r="E2430" s="132"/>
      <c r="F2430" s="132"/>
      <c r="G2430" s="132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scale="93" r:id="rId1"/>
  <headerFooter alignWithMargins="0">
    <oddHeader>&amp;LMAGYARPOLÁNY KÖZSÉG
ÖNKORMÁNYZATA
&amp;C2015.ÉVI KÖLTSÉGVETÉS
BERUHÁZÁSI  ÉS FELÚJÍTÁSI
KIADÁSOK - BEVÉTELEK
&amp;R6. melléklet Magyarpolány Község Önkormányat
Képviselő-testületének
5/2016. (V. 31.)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Layout" workbookViewId="0" topLeftCell="E1">
      <selection activeCell="P1" sqref="P1"/>
    </sheetView>
  </sheetViews>
  <sheetFormatPr defaultColWidth="9.00390625" defaultRowHeight="12.75"/>
  <cols>
    <col min="1" max="1" width="9.25390625" style="203" bestFit="1" customWidth="1"/>
    <col min="2" max="2" width="35.00390625" style="204" customWidth="1"/>
    <col min="3" max="3" width="9.125" style="203" customWidth="1"/>
    <col min="4" max="16" width="13.75390625" style="203" bestFit="1" customWidth="1"/>
    <col min="17" max="16384" width="9.125" style="203" customWidth="1"/>
  </cols>
  <sheetData>
    <row r="1" ht="15">
      <c r="P1" s="205"/>
    </row>
    <row r="2" ht="15">
      <c r="P2" s="205" t="s">
        <v>830</v>
      </c>
    </row>
    <row r="3" spans="1:16" ht="15">
      <c r="A3" s="206"/>
      <c r="B3" s="207" t="s">
        <v>3</v>
      </c>
      <c r="C3" s="206" t="s">
        <v>168</v>
      </c>
      <c r="D3" s="206" t="s">
        <v>5</v>
      </c>
      <c r="E3" s="206" t="s">
        <v>6</v>
      </c>
      <c r="F3" s="206" t="s">
        <v>7</v>
      </c>
      <c r="G3" s="206" t="s">
        <v>357</v>
      </c>
      <c r="H3" s="206" t="s">
        <v>720</v>
      </c>
      <c r="I3" s="206" t="s">
        <v>721</v>
      </c>
      <c r="J3" s="206" t="s">
        <v>722</v>
      </c>
      <c r="K3" s="206" t="s">
        <v>723</v>
      </c>
      <c r="L3" s="206" t="s">
        <v>10</v>
      </c>
      <c r="M3" s="206" t="s">
        <v>724</v>
      </c>
      <c r="N3" s="206" t="s">
        <v>725</v>
      </c>
      <c r="O3" s="206" t="s">
        <v>726</v>
      </c>
      <c r="P3" s="206" t="s">
        <v>727</v>
      </c>
    </row>
    <row r="4" spans="1:16" s="209" customFormat="1" ht="15">
      <c r="A4" s="208">
        <v>1</v>
      </c>
      <c r="B4" s="802" t="s">
        <v>831</v>
      </c>
      <c r="C4" s="798" t="s">
        <v>832</v>
      </c>
      <c r="D4" s="799"/>
      <c r="E4" s="798" t="s">
        <v>971</v>
      </c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799"/>
    </row>
    <row r="5" spans="1:16" s="209" customFormat="1" ht="15">
      <c r="A5" s="208">
        <v>2</v>
      </c>
      <c r="B5" s="803"/>
      <c r="C5" s="208"/>
      <c r="D5" s="208"/>
      <c r="E5" s="208" t="s">
        <v>833</v>
      </c>
      <c r="F5" s="208" t="s">
        <v>834</v>
      </c>
      <c r="G5" s="208" t="s">
        <v>835</v>
      </c>
      <c r="H5" s="208" t="s">
        <v>836</v>
      </c>
      <c r="I5" s="208" t="s">
        <v>837</v>
      </c>
      <c r="J5" s="208" t="s">
        <v>838</v>
      </c>
      <c r="K5" s="208" t="s">
        <v>839</v>
      </c>
      <c r="L5" s="208" t="s">
        <v>840</v>
      </c>
      <c r="M5" s="208" t="s">
        <v>841</v>
      </c>
      <c r="N5" s="208" t="s">
        <v>842</v>
      </c>
      <c r="O5" s="208" t="s">
        <v>843</v>
      </c>
      <c r="P5" s="208" t="s">
        <v>844</v>
      </c>
    </row>
    <row r="6" spans="1:16" ht="15">
      <c r="A6" s="208">
        <v>3</v>
      </c>
      <c r="B6" s="795" t="s">
        <v>845</v>
      </c>
      <c r="C6" s="206" t="s">
        <v>846</v>
      </c>
      <c r="D6" s="206">
        <f aca="true" t="shared" si="0" ref="D6:D21">SUM(E6:P6)</f>
        <v>9382</v>
      </c>
      <c r="E6" s="206">
        <v>781</v>
      </c>
      <c r="F6" s="206">
        <v>782</v>
      </c>
      <c r="G6" s="206">
        <v>781</v>
      </c>
      <c r="H6" s="206">
        <v>782</v>
      </c>
      <c r="I6" s="206">
        <v>782</v>
      </c>
      <c r="J6" s="206">
        <v>782</v>
      </c>
      <c r="K6" s="206">
        <v>782</v>
      </c>
      <c r="L6" s="206">
        <v>782</v>
      </c>
      <c r="M6" s="206">
        <v>782</v>
      </c>
      <c r="N6" s="206">
        <v>782</v>
      </c>
      <c r="O6" s="206">
        <v>782</v>
      </c>
      <c r="P6" s="206">
        <v>782</v>
      </c>
    </row>
    <row r="7" spans="1:16" ht="15">
      <c r="A7" s="208">
        <v>4</v>
      </c>
      <c r="B7" s="794"/>
      <c r="C7" s="206" t="s">
        <v>847</v>
      </c>
      <c r="D7" s="206">
        <f t="shared" si="0"/>
        <v>0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15" customHeight="1">
      <c r="A8" s="208">
        <v>5</v>
      </c>
      <c r="B8" s="795" t="s">
        <v>365</v>
      </c>
      <c r="C8" s="206" t="s">
        <v>846</v>
      </c>
      <c r="D8" s="206">
        <f t="shared" si="0"/>
        <v>2360</v>
      </c>
      <c r="E8" s="206">
        <v>197</v>
      </c>
      <c r="F8" s="206">
        <v>197</v>
      </c>
      <c r="G8" s="206">
        <v>197</v>
      </c>
      <c r="H8" s="206">
        <v>197</v>
      </c>
      <c r="I8" s="206">
        <v>197</v>
      </c>
      <c r="J8" s="206">
        <v>196</v>
      </c>
      <c r="K8" s="206">
        <v>197</v>
      </c>
      <c r="L8" s="206">
        <v>196</v>
      </c>
      <c r="M8" s="206">
        <v>197</v>
      </c>
      <c r="N8" s="206">
        <v>196</v>
      </c>
      <c r="O8" s="206">
        <v>197</v>
      </c>
      <c r="P8" s="206">
        <v>196</v>
      </c>
    </row>
    <row r="9" spans="1:16" ht="15">
      <c r="A9" s="208">
        <v>6</v>
      </c>
      <c r="B9" s="801"/>
      <c r="C9" s="206" t="s">
        <v>847</v>
      </c>
      <c r="D9" s="206">
        <f t="shared" si="0"/>
        <v>0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5">
      <c r="A10" s="208">
        <v>7</v>
      </c>
      <c r="B10" s="795" t="s">
        <v>848</v>
      </c>
      <c r="C10" s="206" t="s">
        <v>846</v>
      </c>
      <c r="D10" s="206">
        <f t="shared" si="0"/>
        <v>38627</v>
      </c>
      <c r="E10" s="206">
        <v>3218</v>
      </c>
      <c r="F10" s="206">
        <v>3219</v>
      </c>
      <c r="G10" s="206">
        <v>3219</v>
      </c>
      <c r="H10" s="206">
        <v>3219</v>
      </c>
      <c r="I10" s="206">
        <v>3219</v>
      </c>
      <c r="J10" s="206">
        <v>3219</v>
      </c>
      <c r="K10" s="206">
        <v>3219</v>
      </c>
      <c r="L10" s="206">
        <v>3219</v>
      </c>
      <c r="M10" s="206">
        <v>3219</v>
      </c>
      <c r="N10" s="206">
        <v>3219</v>
      </c>
      <c r="O10" s="206">
        <v>3219</v>
      </c>
      <c r="P10" s="206">
        <v>3219</v>
      </c>
    </row>
    <row r="11" spans="1:16" ht="15">
      <c r="A11" s="208">
        <v>8</v>
      </c>
      <c r="B11" s="794"/>
      <c r="C11" s="206" t="s">
        <v>847</v>
      </c>
      <c r="D11" s="206">
        <f t="shared" si="0"/>
        <v>0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ht="15">
      <c r="A12" s="208">
        <v>9</v>
      </c>
      <c r="B12" s="795" t="s">
        <v>849</v>
      </c>
      <c r="C12" s="206" t="s">
        <v>846</v>
      </c>
      <c r="D12" s="206">
        <f t="shared" si="0"/>
        <v>2178</v>
      </c>
      <c r="E12" s="206">
        <v>181</v>
      </c>
      <c r="F12" s="206">
        <v>182</v>
      </c>
      <c r="G12" s="206">
        <v>181</v>
      </c>
      <c r="H12" s="206">
        <v>182</v>
      </c>
      <c r="I12" s="206">
        <v>181</v>
      </c>
      <c r="J12" s="206">
        <v>182</v>
      </c>
      <c r="K12" s="206">
        <v>181</v>
      </c>
      <c r="L12" s="206">
        <v>182</v>
      </c>
      <c r="M12" s="206">
        <v>181</v>
      </c>
      <c r="N12" s="206">
        <v>182</v>
      </c>
      <c r="O12" s="206">
        <v>181</v>
      </c>
      <c r="P12" s="206">
        <v>182</v>
      </c>
    </row>
    <row r="13" spans="1:16" ht="15">
      <c r="A13" s="208">
        <v>10</v>
      </c>
      <c r="B13" s="801"/>
      <c r="C13" s="206" t="s">
        <v>847</v>
      </c>
      <c r="D13" s="206">
        <f t="shared" si="0"/>
        <v>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ht="15">
      <c r="A14" s="208">
        <v>11</v>
      </c>
      <c r="B14" s="795" t="s">
        <v>850</v>
      </c>
      <c r="C14" s="206" t="s">
        <v>846</v>
      </c>
      <c r="D14" s="206">
        <f t="shared" si="0"/>
        <v>6431</v>
      </c>
      <c r="E14" s="206">
        <v>535</v>
      </c>
      <c r="F14" s="206">
        <v>536</v>
      </c>
      <c r="G14" s="206">
        <v>536</v>
      </c>
      <c r="H14" s="206">
        <v>536</v>
      </c>
      <c r="I14" s="206">
        <v>536</v>
      </c>
      <c r="J14" s="206">
        <v>536</v>
      </c>
      <c r="K14" s="206">
        <v>536</v>
      </c>
      <c r="L14" s="206">
        <v>536</v>
      </c>
      <c r="M14" s="206">
        <v>536</v>
      </c>
      <c r="N14" s="206">
        <v>536</v>
      </c>
      <c r="O14" s="206">
        <v>536</v>
      </c>
      <c r="P14" s="206">
        <v>536</v>
      </c>
    </row>
    <row r="15" spans="1:16" ht="15">
      <c r="A15" s="208">
        <v>12</v>
      </c>
      <c r="B15" s="801"/>
      <c r="C15" s="206" t="s">
        <v>847</v>
      </c>
      <c r="D15" s="206">
        <f t="shared" si="0"/>
        <v>0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">
      <c r="A16" s="208">
        <v>13</v>
      </c>
      <c r="B16" s="795" t="s">
        <v>693</v>
      </c>
      <c r="C16" s="206" t="s">
        <v>846</v>
      </c>
      <c r="D16" s="206">
        <f t="shared" si="0"/>
        <v>7235</v>
      </c>
      <c r="E16" s="206"/>
      <c r="F16" s="206"/>
      <c r="G16" s="206"/>
      <c r="H16" s="206"/>
      <c r="I16" s="206"/>
      <c r="J16" s="206">
        <v>7235</v>
      </c>
      <c r="K16" s="206"/>
      <c r="L16" s="206"/>
      <c r="M16" s="206"/>
      <c r="N16" s="206"/>
      <c r="O16" s="206"/>
      <c r="P16" s="206"/>
    </row>
    <row r="17" spans="1:16" ht="15">
      <c r="A17" s="208">
        <v>14</v>
      </c>
      <c r="B17" s="794"/>
      <c r="C17" s="206" t="s">
        <v>847</v>
      </c>
      <c r="D17" s="206">
        <f t="shared" si="0"/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15">
      <c r="A18" s="208">
        <v>15</v>
      </c>
      <c r="B18" s="795" t="s">
        <v>370</v>
      </c>
      <c r="C18" s="206" t="s">
        <v>846</v>
      </c>
      <c r="D18" s="206">
        <f t="shared" si="0"/>
        <v>20431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>
        <v>20431</v>
      </c>
      <c r="O18" s="206"/>
      <c r="P18" s="206"/>
    </row>
    <row r="19" spans="1:16" ht="15">
      <c r="A19" s="208">
        <v>16</v>
      </c>
      <c r="B19" s="794"/>
      <c r="C19" s="206" t="s">
        <v>847</v>
      </c>
      <c r="D19" s="206">
        <f t="shared" si="0"/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ht="15">
      <c r="A20" s="208">
        <v>19</v>
      </c>
      <c r="B20" s="795" t="s">
        <v>36</v>
      </c>
      <c r="C20" s="206" t="s">
        <v>846</v>
      </c>
      <c r="D20" s="206">
        <f t="shared" si="0"/>
        <v>72879</v>
      </c>
      <c r="E20" s="206">
        <v>6073</v>
      </c>
      <c r="F20" s="206">
        <v>6074</v>
      </c>
      <c r="G20" s="206">
        <v>6073</v>
      </c>
      <c r="H20" s="206">
        <v>6074</v>
      </c>
      <c r="I20" s="206">
        <v>6073</v>
      </c>
      <c r="J20" s="206">
        <v>6074</v>
      </c>
      <c r="K20" s="206">
        <v>6073</v>
      </c>
      <c r="L20" s="206">
        <v>6073</v>
      </c>
      <c r="M20" s="206">
        <v>6073</v>
      </c>
      <c r="N20" s="206">
        <v>6073</v>
      </c>
      <c r="O20" s="206">
        <v>6073</v>
      </c>
      <c r="P20" s="206">
        <v>6073</v>
      </c>
    </row>
    <row r="21" spans="1:16" ht="15">
      <c r="A21" s="208">
        <v>20</v>
      </c>
      <c r="B21" s="794"/>
      <c r="C21" s="206" t="s">
        <v>847</v>
      </c>
      <c r="D21" s="206">
        <f t="shared" si="0"/>
        <v>0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9" customFormat="1" ht="15">
      <c r="A22" s="208">
        <v>21</v>
      </c>
      <c r="B22" s="210" t="s">
        <v>604</v>
      </c>
      <c r="C22" s="208" t="s">
        <v>846</v>
      </c>
      <c r="D22" s="208">
        <f aca="true" t="shared" si="1" ref="D22:P22">SUM(D6:D21)</f>
        <v>159523</v>
      </c>
      <c r="E22" s="208">
        <f t="shared" si="1"/>
        <v>10985</v>
      </c>
      <c r="F22" s="208">
        <f t="shared" si="1"/>
        <v>10990</v>
      </c>
      <c r="G22" s="208">
        <f t="shared" si="1"/>
        <v>10987</v>
      </c>
      <c r="H22" s="208">
        <f t="shared" si="1"/>
        <v>10990</v>
      </c>
      <c r="I22" s="208">
        <f t="shared" si="1"/>
        <v>10988</v>
      </c>
      <c r="J22" s="208">
        <f t="shared" si="1"/>
        <v>18224</v>
      </c>
      <c r="K22" s="208">
        <f t="shared" si="1"/>
        <v>10988</v>
      </c>
      <c r="L22" s="208">
        <f t="shared" si="1"/>
        <v>10988</v>
      </c>
      <c r="M22" s="208">
        <f t="shared" si="1"/>
        <v>10988</v>
      </c>
      <c r="N22" s="208">
        <f t="shared" si="1"/>
        <v>31419</v>
      </c>
      <c r="O22" s="208">
        <f t="shared" si="1"/>
        <v>10988</v>
      </c>
      <c r="P22" s="208">
        <f t="shared" si="1"/>
        <v>10988</v>
      </c>
    </row>
    <row r="23" spans="1:16" s="209" customFormat="1" ht="15">
      <c r="A23" s="208">
        <v>22</v>
      </c>
      <c r="B23" s="210"/>
      <c r="C23" s="208" t="s">
        <v>847</v>
      </c>
      <c r="D23" s="208">
        <f>SUM(E23:P23)</f>
        <v>0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s="209" customFormat="1" ht="15">
      <c r="A24" s="208">
        <v>23</v>
      </c>
      <c r="B24" s="210" t="s">
        <v>851</v>
      </c>
      <c r="C24" s="208" t="s">
        <v>846</v>
      </c>
      <c r="D24" s="208">
        <v>72384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</row>
    <row r="25" spans="1:16" s="209" customFormat="1" ht="15">
      <c r="A25" s="208">
        <v>24</v>
      </c>
      <c r="B25" s="210"/>
      <c r="C25" s="208" t="s">
        <v>847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</row>
    <row r="26" ht="15">
      <c r="P26" s="205" t="s">
        <v>830</v>
      </c>
    </row>
    <row r="27" spans="1:16" ht="15">
      <c r="A27" s="206"/>
      <c r="B27" s="207" t="s">
        <v>3</v>
      </c>
      <c r="C27" s="206" t="s">
        <v>168</v>
      </c>
      <c r="D27" s="206" t="s">
        <v>5</v>
      </c>
      <c r="E27" s="206" t="s">
        <v>6</v>
      </c>
      <c r="F27" s="206" t="s">
        <v>7</v>
      </c>
      <c r="G27" s="206" t="s">
        <v>357</v>
      </c>
      <c r="H27" s="206" t="s">
        <v>720</v>
      </c>
      <c r="I27" s="206" t="s">
        <v>721</v>
      </c>
      <c r="J27" s="206" t="s">
        <v>722</v>
      </c>
      <c r="K27" s="206" t="s">
        <v>723</v>
      </c>
      <c r="L27" s="206" t="s">
        <v>10</v>
      </c>
      <c r="M27" s="206" t="s">
        <v>724</v>
      </c>
      <c r="N27" s="206" t="s">
        <v>725</v>
      </c>
      <c r="O27" s="206" t="s">
        <v>726</v>
      </c>
      <c r="P27" s="206" t="s">
        <v>727</v>
      </c>
    </row>
    <row r="28" spans="1:16" s="209" customFormat="1" ht="15">
      <c r="A28" s="208">
        <v>1</v>
      </c>
      <c r="B28" s="802" t="s">
        <v>852</v>
      </c>
      <c r="C28" s="798"/>
      <c r="D28" s="799" t="s">
        <v>832</v>
      </c>
      <c r="E28" s="798" t="s">
        <v>972</v>
      </c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799"/>
    </row>
    <row r="29" spans="1:16" s="209" customFormat="1" ht="15">
      <c r="A29" s="208">
        <v>2</v>
      </c>
      <c r="B29" s="803"/>
      <c r="C29" s="798" t="s">
        <v>832</v>
      </c>
      <c r="D29" s="799"/>
      <c r="E29" s="208" t="s">
        <v>833</v>
      </c>
      <c r="F29" s="208" t="s">
        <v>834</v>
      </c>
      <c r="G29" s="208" t="s">
        <v>835</v>
      </c>
      <c r="H29" s="208" t="s">
        <v>836</v>
      </c>
      <c r="I29" s="208" t="s">
        <v>837</v>
      </c>
      <c r="J29" s="208" t="s">
        <v>838</v>
      </c>
      <c r="K29" s="208" t="s">
        <v>839</v>
      </c>
      <c r="L29" s="208" t="s">
        <v>840</v>
      </c>
      <c r="M29" s="208" t="s">
        <v>841</v>
      </c>
      <c r="N29" s="208" t="s">
        <v>842</v>
      </c>
      <c r="O29" s="208" t="s">
        <v>843</v>
      </c>
      <c r="P29" s="208" t="s">
        <v>844</v>
      </c>
    </row>
    <row r="30" spans="1:16" ht="15">
      <c r="A30" s="208">
        <v>3</v>
      </c>
      <c r="B30" s="795" t="s">
        <v>189</v>
      </c>
      <c r="C30" s="206" t="s">
        <v>846</v>
      </c>
      <c r="D30" s="206">
        <f aca="true" t="shared" si="2" ref="D30:D36">SUM(E30:P30)</f>
        <v>60051</v>
      </c>
      <c r="E30" s="206">
        <v>5005</v>
      </c>
      <c r="F30" s="206">
        <v>5005</v>
      </c>
      <c r="G30" s="206">
        <v>5005</v>
      </c>
      <c r="H30" s="206">
        <v>5004</v>
      </c>
      <c r="I30" s="206">
        <v>5004</v>
      </c>
      <c r="J30" s="206">
        <v>5004</v>
      </c>
      <c r="K30" s="206">
        <v>5004</v>
      </c>
      <c r="L30" s="206">
        <v>5004</v>
      </c>
      <c r="M30" s="206">
        <v>5004</v>
      </c>
      <c r="N30" s="206">
        <v>5004</v>
      </c>
      <c r="O30" s="206">
        <v>5004</v>
      </c>
      <c r="P30" s="206">
        <v>5004</v>
      </c>
    </row>
    <row r="31" spans="1:16" ht="15">
      <c r="A31" s="208">
        <v>4</v>
      </c>
      <c r="B31" s="794"/>
      <c r="C31" s="206" t="s">
        <v>847</v>
      </c>
      <c r="D31" s="206">
        <f t="shared" si="2"/>
        <v>0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ht="15">
      <c r="A32" s="208">
        <v>5</v>
      </c>
      <c r="B32" s="795" t="s">
        <v>212</v>
      </c>
      <c r="C32" s="206" t="s">
        <v>846</v>
      </c>
      <c r="D32" s="206">
        <f t="shared" si="2"/>
        <v>28721</v>
      </c>
      <c r="E32" s="206">
        <v>2392</v>
      </c>
      <c r="F32" s="206">
        <v>2394</v>
      </c>
      <c r="G32" s="206">
        <v>2393</v>
      </c>
      <c r="H32" s="206">
        <v>2394</v>
      </c>
      <c r="I32" s="206">
        <v>2393</v>
      </c>
      <c r="J32" s="206">
        <v>2394</v>
      </c>
      <c r="K32" s="206">
        <v>2393</v>
      </c>
      <c r="L32" s="206">
        <v>2394</v>
      </c>
      <c r="M32" s="206">
        <v>2393</v>
      </c>
      <c r="N32" s="206">
        <v>2394</v>
      </c>
      <c r="O32" s="206">
        <v>2393</v>
      </c>
      <c r="P32" s="206">
        <v>2394</v>
      </c>
    </row>
    <row r="33" spans="1:16" ht="15">
      <c r="A33" s="208">
        <v>6</v>
      </c>
      <c r="B33" s="794"/>
      <c r="C33" s="206" t="s">
        <v>847</v>
      </c>
      <c r="D33" s="206">
        <f t="shared" si="2"/>
        <v>0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ht="15">
      <c r="A34" s="208">
        <v>7</v>
      </c>
      <c r="B34" s="795" t="s">
        <v>853</v>
      </c>
      <c r="C34" s="206" t="s">
        <v>846</v>
      </c>
      <c r="D34" s="206">
        <f t="shared" si="2"/>
        <v>15851</v>
      </c>
      <c r="E34" s="206">
        <v>1320</v>
      </c>
      <c r="F34" s="206">
        <v>1321</v>
      </c>
      <c r="G34" s="206">
        <v>1321</v>
      </c>
      <c r="H34" s="206">
        <v>1321</v>
      </c>
      <c r="I34" s="206">
        <v>1321</v>
      </c>
      <c r="J34" s="206">
        <v>1321</v>
      </c>
      <c r="K34" s="206">
        <v>1321</v>
      </c>
      <c r="L34" s="206">
        <v>1321</v>
      </c>
      <c r="M34" s="206">
        <v>1321</v>
      </c>
      <c r="N34" s="206">
        <v>1321</v>
      </c>
      <c r="O34" s="206">
        <v>1321</v>
      </c>
      <c r="P34" s="206">
        <v>1321</v>
      </c>
    </row>
    <row r="35" spans="1:16" ht="15">
      <c r="A35" s="208">
        <v>8</v>
      </c>
      <c r="B35" s="794"/>
      <c r="C35" s="206" t="s">
        <v>847</v>
      </c>
      <c r="D35" s="206">
        <f t="shared" si="2"/>
        <v>0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ht="15">
      <c r="A36" s="208">
        <v>9</v>
      </c>
      <c r="B36" s="795" t="s">
        <v>854</v>
      </c>
      <c r="C36" s="206" t="s">
        <v>846</v>
      </c>
      <c r="D36" s="206">
        <f t="shared" si="2"/>
        <v>1456</v>
      </c>
      <c r="E36" s="206">
        <v>121</v>
      </c>
      <c r="F36" s="206">
        <v>122</v>
      </c>
      <c r="G36" s="206">
        <v>121</v>
      </c>
      <c r="H36" s="206">
        <v>122</v>
      </c>
      <c r="I36" s="206">
        <v>121</v>
      </c>
      <c r="J36" s="206">
        <v>122</v>
      </c>
      <c r="K36" s="206">
        <v>121</v>
      </c>
      <c r="L36" s="206">
        <v>122</v>
      </c>
      <c r="M36" s="206">
        <v>121</v>
      </c>
      <c r="N36" s="206">
        <v>121</v>
      </c>
      <c r="O36" s="206">
        <v>121</v>
      </c>
      <c r="P36" s="206">
        <v>121</v>
      </c>
    </row>
    <row r="37" spans="1:16" ht="15">
      <c r="A37" s="208">
        <v>10</v>
      </c>
      <c r="B37" s="794"/>
      <c r="C37" s="206" t="s">
        <v>847</v>
      </c>
      <c r="D37" s="206">
        <f aca="true" t="shared" si="3" ref="D37:D44">SUM(E37:P37)</f>
        <v>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ht="15">
      <c r="A38" s="208">
        <v>13</v>
      </c>
      <c r="B38" s="795" t="s">
        <v>855</v>
      </c>
      <c r="C38" s="206" t="s">
        <v>846</v>
      </c>
      <c r="D38" s="206">
        <f t="shared" si="3"/>
        <v>5113</v>
      </c>
      <c r="E38" s="206">
        <v>427</v>
      </c>
      <c r="F38" s="206">
        <v>426</v>
      </c>
      <c r="G38" s="206">
        <v>426</v>
      </c>
      <c r="H38" s="206">
        <v>426</v>
      </c>
      <c r="I38" s="206">
        <v>426</v>
      </c>
      <c r="J38" s="206">
        <v>426</v>
      </c>
      <c r="K38" s="206">
        <v>426</v>
      </c>
      <c r="L38" s="206">
        <v>426</v>
      </c>
      <c r="M38" s="206">
        <v>426</v>
      </c>
      <c r="N38" s="206">
        <v>426</v>
      </c>
      <c r="O38" s="206">
        <v>426</v>
      </c>
      <c r="P38" s="206">
        <v>426</v>
      </c>
    </row>
    <row r="39" spans="1:16" ht="15">
      <c r="A39" s="208">
        <v>14</v>
      </c>
      <c r="B39" s="794"/>
      <c r="C39" s="206" t="s">
        <v>847</v>
      </c>
      <c r="D39" s="206">
        <f t="shared" si="3"/>
        <v>0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15">
      <c r="A40" s="208">
        <v>15</v>
      </c>
      <c r="B40" s="793" t="s">
        <v>283</v>
      </c>
      <c r="C40" s="206" t="s">
        <v>846</v>
      </c>
      <c r="D40" s="206">
        <f t="shared" si="3"/>
        <v>5421</v>
      </c>
      <c r="E40" s="206"/>
      <c r="F40" s="206"/>
      <c r="G40" s="206">
        <v>2710</v>
      </c>
      <c r="H40" s="206"/>
      <c r="I40" s="206"/>
      <c r="J40" s="206"/>
      <c r="K40" s="206"/>
      <c r="L40" s="206"/>
      <c r="M40" s="206">
        <v>2711</v>
      </c>
      <c r="N40" s="206"/>
      <c r="O40" s="206"/>
      <c r="P40" s="206"/>
    </row>
    <row r="41" spans="1:16" ht="15">
      <c r="A41" s="208">
        <v>16</v>
      </c>
      <c r="B41" s="794"/>
      <c r="C41" s="206" t="s">
        <v>847</v>
      </c>
      <c r="D41" s="206">
        <f t="shared" si="3"/>
        <v>0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ht="15">
      <c r="A42" s="208">
        <v>17</v>
      </c>
      <c r="B42" s="793" t="s">
        <v>299</v>
      </c>
      <c r="C42" s="206" t="s">
        <v>846</v>
      </c>
      <c r="D42" s="206">
        <f t="shared" si="3"/>
        <v>17650</v>
      </c>
      <c r="E42" s="206"/>
      <c r="F42" s="206"/>
      <c r="G42" s="206">
        <v>8825</v>
      </c>
      <c r="H42" s="206"/>
      <c r="I42" s="206"/>
      <c r="J42" s="206"/>
      <c r="K42" s="206"/>
      <c r="L42" s="206"/>
      <c r="M42" s="206">
        <v>8825</v>
      </c>
      <c r="N42" s="206"/>
      <c r="O42" s="206"/>
      <c r="P42" s="206"/>
    </row>
    <row r="43" spans="1:16" ht="15">
      <c r="A43" s="208">
        <v>18</v>
      </c>
      <c r="B43" s="794"/>
      <c r="C43" s="206" t="s">
        <v>847</v>
      </c>
      <c r="D43" s="206">
        <f t="shared" si="3"/>
        <v>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15">
      <c r="A44" s="208">
        <v>19</v>
      </c>
      <c r="B44" s="793" t="s">
        <v>372</v>
      </c>
      <c r="C44" s="206" t="s">
        <v>846</v>
      </c>
      <c r="D44" s="206">
        <f t="shared" si="3"/>
        <v>11369</v>
      </c>
      <c r="E44" s="206">
        <v>947</v>
      </c>
      <c r="F44" s="206">
        <v>948</v>
      </c>
      <c r="G44" s="206">
        <v>947</v>
      </c>
      <c r="H44" s="206">
        <v>947</v>
      </c>
      <c r="I44" s="206">
        <v>948</v>
      </c>
      <c r="J44" s="206">
        <v>947</v>
      </c>
      <c r="K44" s="206">
        <v>948</v>
      </c>
      <c r="L44" s="206">
        <v>947</v>
      </c>
      <c r="M44" s="206">
        <v>948</v>
      </c>
      <c r="N44" s="206">
        <v>947</v>
      </c>
      <c r="O44" s="206">
        <v>948</v>
      </c>
      <c r="P44" s="206">
        <v>947</v>
      </c>
    </row>
    <row r="45" spans="1:16" ht="15">
      <c r="A45" s="208">
        <v>20</v>
      </c>
      <c r="B45" s="794"/>
      <c r="C45" s="206" t="s">
        <v>847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s="209" customFormat="1" ht="15">
      <c r="A46" s="208">
        <v>27</v>
      </c>
      <c r="B46" s="796" t="s">
        <v>856</v>
      </c>
      <c r="C46" s="208" t="s">
        <v>846</v>
      </c>
      <c r="D46" s="208">
        <f>SUM(D30:D45)</f>
        <v>145632</v>
      </c>
      <c r="E46" s="208">
        <f aca="true" t="shared" si="4" ref="E46:P46">SUM(E30:E44)</f>
        <v>10212</v>
      </c>
      <c r="F46" s="208">
        <f t="shared" si="4"/>
        <v>10216</v>
      </c>
      <c r="G46" s="208">
        <f t="shared" si="4"/>
        <v>21748</v>
      </c>
      <c r="H46" s="208">
        <f t="shared" si="4"/>
        <v>10214</v>
      </c>
      <c r="I46" s="208">
        <f t="shared" si="4"/>
        <v>10213</v>
      </c>
      <c r="J46" s="208">
        <f t="shared" si="4"/>
        <v>10214</v>
      </c>
      <c r="K46" s="208">
        <f t="shared" si="4"/>
        <v>10213</v>
      </c>
      <c r="L46" s="208">
        <f t="shared" si="4"/>
        <v>10214</v>
      </c>
      <c r="M46" s="208">
        <f t="shared" si="4"/>
        <v>21749</v>
      </c>
      <c r="N46" s="208">
        <f t="shared" si="4"/>
        <v>10213</v>
      </c>
      <c r="O46" s="208">
        <f t="shared" si="4"/>
        <v>10213</v>
      </c>
      <c r="P46" s="208">
        <f t="shared" si="4"/>
        <v>10213</v>
      </c>
    </row>
    <row r="47" spans="1:16" s="209" customFormat="1" ht="15">
      <c r="A47" s="208">
        <v>28</v>
      </c>
      <c r="B47" s="797"/>
      <c r="C47" s="208" t="s">
        <v>847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</row>
    <row r="48" spans="1:16" ht="15">
      <c r="A48" s="208">
        <v>29</v>
      </c>
      <c r="B48" s="793" t="s">
        <v>857</v>
      </c>
      <c r="C48" s="206" t="s">
        <v>846</v>
      </c>
      <c r="D48" s="206">
        <v>86275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 ht="15">
      <c r="A49" s="208">
        <v>30</v>
      </c>
      <c r="B49" s="794"/>
      <c r="C49" s="206" t="s">
        <v>847</v>
      </c>
      <c r="D49" s="206">
        <f>SUM(E49:P49)</f>
        <v>0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</sheetData>
  <sheetProtection/>
  <mergeCells count="25">
    <mergeCell ref="B4:B5"/>
    <mergeCell ref="C4:D4"/>
    <mergeCell ref="E4:P4"/>
    <mergeCell ref="B6:B7"/>
    <mergeCell ref="B8:B9"/>
    <mergeCell ref="B10:B11"/>
    <mergeCell ref="B12:B13"/>
    <mergeCell ref="B14:B15"/>
    <mergeCell ref="B16:B17"/>
    <mergeCell ref="B18:B19"/>
    <mergeCell ref="B20:B21"/>
    <mergeCell ref="B28:B29"/>
    <mergeCell ref="C28:D28"/>
    <mergeCell ref="E28:P28"/>
    <mergeCell ref="C29:D29"/>
    <mergeCell ref="B30:B31"/>
    <mergeCell ref="B32:B33"/>
    <mergeCell ref="B34:B35"/>
    <mergeCell ref="B48:B49"/>
    <mergeCell ref="B36:B37"/>
    <mergeCell ref="B38:B39"/>
    <mergeCell ref="B40:B41"/>
    <mergeCell ref="B42:B43"/>
    <mergeCell ref="B44:B45"/>
    <mergeCell ref="B46:B47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7" r:id="rId1"/>
  <headerFooter>
    <oddHeader>&amp;LMAGYARPOLÁNY KÖZSÉG 
ÖNKORMÁNYZATA&amp;C2015.ÉVI KÖLTSÉGVETÉS
bevételi és kiadási előirányzatok
felhasználási ütemterve&amp;R7. melléklet Magyarpolány Község Önkormányat Képviselő-testületének
5/2016. (V. 31.)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43.875" style="0" customWidth="1"/>
    <col min="2" max="7" width="18.625" style="0" customWidth="1"/>
  </cols>
  <sheetData>
    <row r="1" ht="12.75">
      <c r="G1" s="2"/>
    </row>
    <row r="2" spans="6:11" ht="15">
      <c r="F2" s="728" t="s">
        <v>1027</v>
      </c>
      <c r="G2" s="728"/>
      <c r="H2" s="284"/>
      <c r="I2" s="284"/>
      <c r="J2" s="284"/>
      <c r="K2" s="284"/>
    </row>
    <row r="3" spans="1:9" ht="15">
      <c r="A3" s="112" t="s">
        <v>744</v>
      </c>
      <c r="B3" s="112"/>
      <c r="C3" s="112"/>
      <c r="D3" s="804" t="s">
        <v>745</v>
      </c>
      <c r="E3" s="806" t="s">
        <v>746</v>
      </c>
      <c r="F3" s="807"/>
      <c r="G3" s="809" t="s">
        <v>747</v>
      </c>
      <c r="H3" s="809"/>
      <c r="I3" s="807"/>
    </row>
    <row r="4" spans="1:9" ht="15">
      <c r="A4" s="806"/>
      <c r="B4" s="810"/>
      <c r="C4" s="807"/>
      <c r="D4" s="805"/>
      <c r="E4" s="112" t="s">
        <v>748</v>
      </c>
      <c r="F4" s="113" t="s">
        <v>749</v>
      </c>
      <c r="G4" s="113" t="s">
        <v>748</v>
      </c>
      <c r="H4" s="113" t="s">
        <v>750</v>
      </c>
      <c r="I4" s="113" t="s">
        <v>749</v>
      </c>
    </row>
    <row r="5" spans="1:9" ht="15">
      <c r="A5" s="112" t="s">
        <v>751</v>
      </c>
      <c r="B5" s="112"/>
      <c r="C5" s="112"/>
      <c r="D5" s="112" t="s">
        <v>752</v>
      </c>
      <c r="E5" s="112">
        <v>100</v>
      </c>
      <c r="F5" s="112">
        <v>486</v>
      </c>
      <c r="G5" s="112"/>
      <c r="H5" s="112"/>
      <c r="I5" s="112"/>
    </row>
    <row r="6" spans="1:9" ht="15">
      <c r="A6" s="112" t="s">
        <v>753</v>
      </c>
      <c r="B6" s="112"/>
      <c r="C6" s="112"/>
      <c r="D6" s="112" t="s">
        <v>752</v>
      </c>
      <c r="E6" s="112">
        <v>100</v>
      </c>
      <c r="F6" s="112">
        <v>531</v>
      </c>
      <c r="G6" s="112"/>
      <c r="H6" s="112"/>
      <c r="I6" s="112"/>
    </row>
    <row r="7" spans="1:9" ht="15" customHeight="1">
      <c r="A7" s="811" t="s">
        <v>1102</v>
      </c>
      <c r="B7" s="812"/>
      <c r="C7" s="813"/>
      <c r="D7" s="114" t="s">
        <v>754</v>
      </c>
      <c r="E7" s="115">
        <v>100</v>
      </c>
      <c r="F7" s="115">
        <v>127</v>
      </c>
      <c r="G7" s="114"/>
      <c r="H7" s="114"/>
      <c r="I7" s="114"/>
    </row>
    <row r="8" spans="1:9" ht="15">
      <c r="A8" s="814" t="s">
        <v>1103</v>
      </c>
      <c r="B8" s="815"/>
      <c r="C8" s="816"/>
      <c r="D8" s="114"/>
      <c r="E8" s="115"/>
      <c r="F8" s="115" t="s">
        <v>1104</v>
      </c>
      <c r="G8" s="115">
        <v>100</v>
      </c>
      <c r="H8" s="115">
        <v>5</v>
      </c>
      <c r="I8" s="115">
        <v>439</v>
      </c>
    </row>
    <row r="9" spans="1:9" ht="15">
      <c r="A9" s="817"/>
      <c r="B9" s="818"/>
      <c r="C9" s="819"/>
      <c r="D9" s="114"/>
      <c r="E9" s="115"/>
      <c r="F9" s="115"/>
      <c r="G9" s="115">
        <v>50</v>
      </c>
      <c r="H9" s="115">
        <v>16</v>
      </c>
      <c r="I9" s="115">
        <v>703</v>
      </c>
    </row>
    <row r="10" spans="1:9" ht="15">
      <c r="A10" s="814" t="s">
        <v>1105</v>
      </c>
      <c r="B10" s="815"/>
      <c r="C10" s="816"/>
      <c r="D10" s="114"/>
      <c r="E10" s="115"/>
      <c r="F10" s="115"/>
      <c r="G10" s="115">
        <v>100</v>
      </c>
      <c r="H10" s="115">
        <v>3</v>
      </c>
      <c r="I10" s="115">
        <v>183</v>
      </c>
    </row>
    <row r="11" spans="1:9" ht="15">
      <c r="A11" s="817"/>
      <c r="B11" s="818"/>
      <c r="C11" s="819"/>
      <c r="D11" s="114"/>
      <c r="E11" s="115"/>
      <c r="F11" s="115"/>
      <c r="G11" s="115">
        <v>50</v>
      </c>
      <c r="H11" s="115">
        <v>18</v>
      </c>
      <c r="I11" s="115">
        <v>550</v>
      </c>
    </row>
    <row r="12" spans="1:9" ht="15">
      <c r="A12" s="808" t="s">
        <v>755</v>
      </c>
      <c r="B12" s="808"/>
      <c r="C12" s="808"/>
      <c r="D12" s="114"/>
      <c r="E12" s="115"/>
      <c r="F12" s="115"/>
      <c r="G12" s="115">
        <v>100</v>
      </c>
      <c r="H12" s="115">
        <v>10</v>
      </c>
      <c r="I12" s="115">
        <v>825</v>
      </c>
    </row>
    <row r="13" spans="1:9" ht="15">
      <c r="A13" s="808"/>
      <c r="B13" s="808"/>
      <c r="C13" s="808"/>
      <c r="D13" s="114"/>
      <c r="E13" s="115"/>
      <c r="F13" s="115"/>
      <c r="G13" s="115">
        <v>50</v>
      </c>
      <c r="H13" s="115">
        <v>6</v>
      </c>
      <c r="I13" s="115">
        <v>248</v>
      </c>
    </row>
    <row r="14" spans="1:9" ht="15">
      <c r="A14" s="808" t="s">
        <v>756</v>
      </c>
      <c r="B14" s="808"/>
      <c r="C14" s="808"/>
      <c r="D14" s="114"/>
      <c r="E14" s="115"/>
      <c r="F14" s="115"/>
      <c r="G14" s="115">
        <v>100</v>
      </c>
      <c r="H14" s="115">
        <v>4</v>
      </c>
      <c r="I14" s="115">
        <v>377</v>
      </c>
    </row>
    <row r="15" spans="1:9" ht="15">
      <c r="A15" s="808"/>
      <c r="B15" s="808"/>
      <c r="C15" s="808"/>
      <c r="D15" s="114"/>
      <c r="E15" s="115"/>
      <c r="F15" s="115"/>
      <c r="G15" s="115">
        <v>50</v>
      </c>
      <c r="H15" s="115">
        <v>0</v>
      </c>
      <c r="I15" s="115">
        <v>0</v>
      </c>
    </row>
    <row r="16" spans="1:9" ht="29.25" customHeight="1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ht="32.25" customHeight="1">
      <c r="A17" s="540" t="s">
        <v>757</v>
      </c>
      <c r="B17" s="111"/>
      <c r="C17" s="111"/>
      <c r="D17" s="111"/>
      <c r="E17" s="111"/>
      <c r="F17" s="111"/>
      <c r="G17" s="111"/>
      <c r="H17" s="111"/>
      <c r="I17" s="111"/>
    </row>
    <row r="18" spans="1:9" ht="39" customHeight="1">
      <c r="A18" s="111" t="s">
        <v>1106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 t="s">
        <v>1107</v>
      </c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 t="s">
        <v>1108</v>
      </c>
      <c r="B20" s="111"/>
      <c r="C20" s="111"/>
      <c r="D20" s="111"/>
      <c r="E20" s="111"/>
      <c r="F20" s="111"/>
      <c r="G20" s="111"/>
      <c r="H20" s="111"/>
      <c r="I20" s="111"/>
    </row>
    <row r="21" spans="1:9" ht="15">
      <c r="A21" s="111"/>
      <c r="B21" s="111" t="s">
        <v>1109</v>
      </c>
      <c r="C21" s="111"/>
      <c r="D21" s="111"/>
      <c r="E21" s="111"/>
      <c r="F21" s="111"/>
      <c r="G21" s="111"/>
      <c r="H21" s="111"/>
      <c r="I21" s="111"/>
    </row>
    <row r="22" spans="1:9" ht="15">
      <c r="A22" s="111"/>
      <c r="B22" s="111" t="s">
        <v>1110</v>
      </c>
      <c r="C22" s="111"/>
      <c r="D22" s="111"/>
      <c r="E22" s="111"/>
      <c r="F22" s="111"/>
      <c r="G22" s="111"/>
      <c r="H22" s="111"/>
      <c r="I22" s="111"/>
    </row>
    <row r="23" spans="1:9" ht="15">
      <c r="A23" s="111"/>
      <c r="B23" s="111" t="s">
        <v>758</v>
      </c>
      <c r="C23" s="111"/>
      <c r="D23" s="111"/>
      <c r="E23" s="111"/>
      <c r="F23" s="111"/>
      <c r="G23" s="111"/>
      <c r="H23" s="111"/>
      <c r="I23" s="111"/>
    </row>
    <row r="24" spans="2:7" ht="15">
      <c r="B24" s="111"/>
      <c r="C24" s="111"/>
      <c r="D24" s="111"/>
      <c r="E24" s="111"/>
      <c r="F24" s="111"/>
      <c r="G24" s="111"/>
    </row>
  </sheetData>
  <sheetProtection/>
  <mergeCells count="10">
    <mergeCell ref="F2:G2"/>
    <mergeCell ref="D3:D4"/>
    <mergeCell ref="E3:F3"/>
    <mergeCell ref="A14:C15"/>
    <mergeCell ref="G3:I3"/>
    <mergeCell ref="A4:C4"/>
    <mergeCell ref="A7:C7"/>
    <mergeCell ref="A8:C9"/>
    <mergeCell ref="A10:C11"/>
    <mergeCell ref="A12:C1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69" r:id="rId1"/>
  <headerFooter>
    <oddHeader>&amp;LMAGYARPOLÁNY KÖZSÉG
ÖNKORMÁNYZATA&amp;C2015. ÉVI KÖLTSÉGVETÉS&amp;R8. melléklet Magyarpolány Község Önkormányat Képviselő-testületének
5/2016. (V. 31.)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2015-12-04T12:11:24Z</cp:lastPrinted>
  <dcterms:created xsi:type="dcterms:W3CDTF">2015-02-08T21:03:33Z</dcterms:created>
  <dcterms:modified xsi:type="dcterms:W3CDTF">2016-06-09T11:27:44Z</dcterms:modified>
  <cp:category/>
  <cp:version/>
  <cp:contentType/>
  <cp:contentStatus/>
</cp:coreProperties>
</file>